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ntscex.local\dfs\PublicLands\DOI\Bus Lifecycle Cost Model\FINAL Model and User's Guide\"/>
    </mc:Choice>
  </mc:AlternateContent>
  <bookViews>
    <workbookView xWindow="-15" yWindow="-15" windowWidth="19320" windowHeight="6435" tabRatio="697" activeTab="3"/>
  </bookViews>
  <sheets>
    <sheet name="Instructions" sheetId="26" r:id="rId1"/>
    <sheet name="Required Inputs &amp;Basic Schedule" sheetId="11" r:id="rId2"/>
    <sheet name="Detailed Schedule" sheetId="25" r:id="rId3"/>
    <sheet name=" Summary" sheetId="13" r:id="rId4"/>
    <sheet name="Default Data" sheetId="12" r:id="rId5"/>
  </sheets>
  <definedNames>
    <definedName name="_ftn1" localSheetId="4">'Default Data'!#REF!</definedName>
    <definedName name="_ftnref1" localSheetId="4">'Default Data'!#REF!</definedName>
    <definedName name="_GoBack" localSheetId="4">'Default Data'!$D$17</definedName>
    <definedName name="Bustypes">'Default Data'!$A$2:$A$10</definedName>
    <definedName name="Conditions">'Default Data'!$D$13:$D$16</definedName>
    <definedName name="PEAKDAYS">'Detailed Schedule'!$B$9</definedName>
    <definedName name="PEAKHRVST">'Detailed Schedule'!$B$18</definedName>
    <definedName name="PEAKSNDAYS">'Detailed Schedule'!$B$9</definedName>
    <definedName name="PKSNVST">'Detailed Schedule'!$B$14</definedName>
    <definedName name="PSNDAYS">'Detailed Schedule'!$B$9</definedName>
    <definedName name="Roadcondition">'Default Data'!$D$13:$D$15</definedName>
    <definedName name="SHLDRDAYS">'Detailed Schedule'!$B$12</definedName>
    <definedName name="SHLDRVST">'Detailed Schedule'!$B$12</definedName>
    <definedName name="WKNDVST">'Detailed Schedule'!$B$16</definedName>
    <definedName name="Worksheets">'Default Data'!$K$20:$K$22</definedName>
  </definedNames>
  <calcPr calcId="152511"/>
</workbook>
</file>

<file path=xl/calcChain.xml><?xml version="1.0" encoding="utf-8"?>
<calcChain xmlns="http://schemas.openxmlformats.org/spreadsheetml/2006/main">
  <c r="B13" i="13" l="1"/>
  <c r="T8" i="25" l="1"/>
  <c r="J8" i="25"/>
  <c r="E8" i="25"/>
  <c r="O9" i="25"/>
  <c r="E17" i="25"/>
  <c r="J17" i="25"/>
  <c r="C28" i="11" l="1"/>
  <c r="T23" i="25"/>
  <c r="O23" i="25"/>
  <c r="J23" i="25"/>
  <c r="E23" i="25"/>
  <c r="C29" i="11" l="1"/>
  <c r="B18" i="13" l="1"/>
  <c r="O8" i="25"/>
  <c r="F2" i="11" l="1"/>
  <c r="C35" i="11"/>
  <c r="O17" i="25" l="1"/>
  <c r="Q5" i="25"/>
  <c r="L5" i="25"/>
  <c r="L6" i="25" s="1"/>
  <c r="L7" i="25" s="1"/>
  <c r="L8" i="25" s="1"/>
  <c r="L9" i="25" s="1"/>
  <c r="L10" i="25" s="1"/>
  <c r="L11" i="25" s="1"/>
  <c r="L12" i="25" s="1"/>
  <c r="L13" i="25" s="1"/>
  <c r="L14" i="25" s="1"/>
  <c r="L15" i="25" s="1"/>
  <c r="L16" i="25" s="1"/>
  <c r="L17" i="25" s="1"/>
  <c r="L18" i="25" s="1"/>
  <c r="L19" i="25" s="1"/>
  <c r="L20" i="25" s="1"/>
  <c r="L21" i="25" s="1"/>
  <c r="L22" i="25" s="1"/>
  <c r="L23" i="25" s="1"/>
  <c r="L24" i="25" s="1"/>
  <c r="L25" i="25" s="1"/>
  <c r="L26" i="25" s="1"/>
  <c r="L27" i="25" s="1"/>
  <c r="L28" i="25" s="1"/>
  <c r="L29" i="25" s="1"/>
  <c r="L30" i="25" s="1"/>
  <c r="L31" i="25" s="1"/>
  <c r="L32" i="25" s="1"/>
  <c r="L33" i="25" s="1"/>
  <c r="L34" i="25" s="1"/>
  <c r="L35" i="25" s="1"/>
  <c r="L36" i="25" s="1"/>
  <c r="L37" i="25" s="1"/>
  <c r="L38" i="25" s="1"/>
  <c r="L39" i="25" s="1"/>
  <c r="L40" i="25" s="1"/>
  <c r="L41" i="25" s="1"/>
  <c r="L42" i="25" s="1"/>
  <c r="L43" i="25" s="1"/>
  <c r="L44" i="25" s="1"/>
  <c r="L45" i="25" s="1"/>
  <c r="L46" i="25" s="1"/>
  <c r="L47" i="25" s="1"/>
  <c r="L48" i="25" s="1"/>
  <c r="L49" i="25" s="1"/>
  <c r="L50" i="25" s="1"/>
  <c r="L51" i="25" s="1"/>
  <c r="L52" i="25" s="1"/>
  <c r="L53" i="25" s="1"/>
  <c r="L54" i="25" s="1"/>
  <c r="L55" i="25" s="1"/>
  <c r="L56" i="25" s="1"/>
  <c r="L57" i="25" s="1"/>
  <c r="L58" i="25" s="1"/>
  <c r="L59" i="25" s="1"/>
  <c r="L60" i="25" s="1"/>
  <c r="L61" i="25" s="1"/>
  <c r="L62" i="25" s="1"/>
  <c r="L63" i="25" s="1"/>
  <c r="L64" i="25" s="1"/>
  <c r="L65" i="25" s="1"/>
  <c r="L66" i="25" s="1"/>
  <c r="L67" i="25" s="1"/>
  <c r="L68" i="25" s="1"/>
  <c r="L69" i="25" s="1"/>
  <c r="L70" i="25" s="1"/>
  <c r="L71" i="25" s="1"/>
  <c r="L72" i="25" s="1"/>
  <c r="L73" i="25" s="1"/>
  <c r="L74" i="25" s="1"/>
  <c r="L75" i="25" s="1"/>
  <c r="L76" i="25" s="1"/>
  <c r="L77" i="25" s="1"/>
  <c r="L78" i="25" s="1"/>
  <c r="L79" i="25" s="1"/>
  <c r="L80" i="25" s="1"/>
  <c r="L81" i="25" s="1"/>
  <c r="L82" i="25" s="1"/>
  <c r="L83" i="25" s="1"/>
  <c r="L84" i="25" s="1"/>
  <c r="L85" i="25" s="1"/>
  <c r="L86" i="25" s="1"/>
  <c r="L87" i="25" s="1"/>
  <c r="L88" i="25" s="1"/>
  <c r="L89" i="25" s="1"/>
  <c r="L90" i="25" s="1"/>
  <c r="L91" i="25" s="1"/>
  <c r="L92" i="25" s="1"/>
  <c r="L93" i="25" s="1"/>
  <c r="L94" i="25" s="1"/>
  <c r="L95" i="25" s="1"/>
  <c r="L96" i="25" s="1"/>
  <c r="L97" i="25" s="1"/>
  <c r="L98" i="25" s="1"/>
  <c r="L99" i="25" s="1"/>
  <c r="L100" i="25" s="1"/>
  <c r="L101" i="25" s="1"/>
  <c r="L102" i="25" s="1"/>
  <c r="L103" i="25" s="1"/>
  <c r="L104" i="25" s="1"/>
  <c r="L105" i="25" s="1"/>
  <c r="L106" i="25" s="1"/>
  <c r="L107" i="25" s="1"/>
  <c r="L108" i="25" s="1"/>
  <c r="L109" i="25" s="1"/>
  <c r="L110" i="25" s="1"/>
  <c r="L111" i="25" s="1"/>
  <c r="L112" i="25" s="1"/>
  <c r="L113" i="25" s="1"/>
  <c r="L114" i="25" s="1"/>
  <c r="L115" i="25" s="1"/>
  <c r="L116" i="25" s="1"/>
  <c r="L117" i="25" s="1"/>
  <c r="L118" i="25" s="1"/>
  <c r="L119" i="25" s="1"/>
  <c r="L120" i="25" s="1"/>
  <c r="L121" i="25" s="1"/>
  <c r="L122" i="25" s="1"/>
  <c r="L123" i="25" s="1"/>
  <c r="L124" i="25" s="1"/>
  <c r="L125" i="25" s="1"/>
  <c r="L126" i="25" s="1"/>
  <c r="L127" i="25" s="1"/>
  <c r="L128" i="25" s="1"/>
  <c r="L129" i="25" s="1"/>
  <c r="L130" i="25" s="1"/>
  <c r="L131" i="25" s="1"/>
  <c r="L132" i="25" s="1"/>
  <c r="L133" i="25" s="1"/>
  <c r="L134" i="25" s="1"/>
  <c r="L135" i="25" s="1"/>
  <c r="L136" i="25" s="1"/>
  <c r="L137" i="25" s="1"/>
  <c r="L138" i="25" s="1"/>
  <c r="L139" i="25" s="1"/>
  <c r="L140" i="25" s="1"/>
  <c r="L141" i="25" s="1"/>
  <c r="L142" i="25" s="1"/>
  <c r="L143" i="25" s="1"/>
  <c r="L144" i="25" s="1"/>
  <c r="L145" i="25" s="1"/>
  <c r="L146" i="25" s="1"/>
  <c r="L147" i="25" s="1"/>
  <c r="L148" i="25" s="1"/>
  <c r="L149" i="25" s="1"/>
  <c r="L150" i="25" s="1"/>
  <c r="L151" i="25" s="1"/>
  <c r="L152" i="25" s="1"/>
  <c r="L153" i="25" s="1"/>
  <c r="L154" i="25" s="1"/>
  <c r="L155" i="25" s="1"/>
  <c r="L156" i="25" s="1"/>
  <c r="L157" i="25" s="1"/>
  <c r="L158" i="25" s="1"/>
  <c r="L159" i="25" s="1"/>
  <c r="L160" i="25" s="1"/>
  <c r="L161" i="25" s="1"/>
  <c r="L162" i="25" s="1"/>
  <c r="L163" i="25" s="1"/>
  <c r="L164" i="25" s="1"/>
  <c r="L165" i="25" s="1"/>
  <c r="L166" i="25" s="1"/>
  <c r="L167" i="25" s="1"/>
  <c r="L168" i="25" s="1"/>
  <c r="L169" i="25" s="1"/>
  <c r="L170" i="25" s="1"/>
  <c r="L171" i="25" s="1"/>
  <c r="L172" i="25" s="1"/>
  <c r="L173" i="25" s="1"/>
  <c r="L174" i="25" s="1"/>
  <c r="L175" i="25" s="1"/>
  <c r="L176" i="25" s="1"/>
  <c r="L177" i="25" s="1"/>
  <c r="L178" i="25" s="1"/>
  <c r="L179" i="25" s="1"/>
  <c r="L180" i="25" s="1"/>
  <c r="L181" i="25" s="1"/>
  <c r="L182" i="25" s="1"/>
  <c r="L183" i="25" s="1"/>
  <c r="L184" i="25" s="1"/>
  <c r="L185" i="25" s="1"/>
  <c r="L186" i="25" s="1"/>
  <c r="L187" i="25" s="1"/>
  <c r="L188" i="25" s="1"/>
  <c r="L189" i="25" s="1"/>
  <c r="L190" i="25" s="1"/>
  <c r="L191" i="25" s="1"/>
  <c r="L192" i="25" s="1"/>
  <c r="L193" i="25" s="1"/>
  <c r="L194" i="25" s="1"/>
  <c r="L195" i="25" s="1"/>
  <c r="L196" i="25" s="1"/>
  <c r="L197" i="25" s="1"/>
  <c r="L198" i="25" s="1"/>
  <c r="L199" i="25" s="1"/>
  <c r="L200" i="25" s="1"/>
  <c r="L201" i="25" s="1"/>
  <c r="L202" i="25" s="1"/>
  <c r="L203" i="25" s="1"/>
  <c r="L204" i="25" s="1"/>
  <c r="L205" i="25" s="1"/>
  <c r="L206" i="25" s="1"/>
  <c r="L207" i="25" s="1"/>
  <c r="L208" i="25" s="1"/>
  <c r="L209" i="25" s="1"/>
  <c r="L210" i="25" s="1"/>
  <c r="L211" i="25" s="1"/>
  <c r="L212" i="25" s="1"/>
  <c r="L213" i="25" s="1"/>
  <c r="L214" i="25" s="1"/>
  <c r="L215" i="25" s="1"/>
  <c r="L216" i="25" s="1"/>
  <c r="L217" i="25" s="1"/>
  <c r="L218" i="25" s="1"/>
  <c r="L219" i="25" s="1"/>
  <c r="L220" i="25" s="1"/>
  <c r="L221" i="25" s="1"/>
  <c r="L222" i="25" s="1"/>
  <c r="L223" i="25" s="1"/>
  <c r="L224" i="25" s="1"/>
  <c r="L225" i="25" s="1"/>
  <c r="L226" i="25" s="1"/>
  <c r="L227" i="25" s="1"/>
  <c r="L228" i="25" s="1"/>
  <c r="L229" i="25" s="1"/>
  <c r="L230" i="25" s="1"/>
  <c r="L231" i="25" s="1"/>
  <c r="L232" i="25" s="1"/>
  <c r="L233" i="25" s="1"/>
  <c r="L234" i="25" s="1"/>
  <c r="L235" i="25" s="1"/>
  <c r="L236" i="25" s="1"/>
  <c r="L237" i="25" s="1"/>
  <c r="L238" i="25" s="1"/>
  <c r="L239" i="25" s="1"/>
  <c r="L240" i="25" s="1"/>
  <c r="L241" i="25" s="1"/>
  <c r="L242" i="25" s="1"/>
  <c r="L243" i="25" s="1"/>
  <c r="L244" i="25" s="1"/>
  <c r="L245" i="25" s="1"/>
  <c r="L246" i="25" s="1"/>
  <c r="L247" i="25" s="1"/>
  <c r="L248" i="25" s="1"/>
  <c r="L249" i="25" s="1"/>
  <c r="L250" i="25" s="1"/>
  <c r="L251" i="25" s="1"/>
  <c r="L252" i="25" s="1"/>
  <c r="L253" i="25" s="1"/>
  <c r="L254" i="25" s="1"/>
  <c r="L255" i="25" s="1"/>
  <c r="L256" i="25" s="1"/>
  <c r="L257" i="25" s="1"/>
  <c r="L258" i="25" s="1"/>
  <c r="L259" i="25" s="1"/>
  <c r="L260" i="25" s="1"/>
  <c r="L261" i="25" s="1"/>
  <c r="L262" i="25" s="1"/>
  <c r="L263" i="25" s="1"/>
  <c r="L264" i="25" s="1"/>
  <c r="L265" i="25" s="1"/>
  <c r="L266" i="25" s="1"/>
  <c r="L267" i="25" s="1"/>
  <c r="L268" i="25" s="1"/>
  <c r="L269" i="25" s="1"/>
  <c r="L270" i="25" s="1"/>
  <c r="L271" i="25" s="1"/>
  <c r="L272" i="25" s="1"/>
  <c r="L273" i="25" s="1"/>
  <c r="L274" i="25" s="1"/>
  <c r="L275" i="25" s="1"/>
  <c r="L276" i="25" s="1"/>
  <c r="L277" i="25" s="1"/>
  <c r="L278" i="25" s="1"/>
  <c r="L279" i="25" s="1"/>
  <c r="L280" i="25" s="1"/>
  <c r="L281" i="25" s="1"/>
  <c r="L282" i="25" s="1"/>
  <c r="L283" i="25" s="1"/>
  <c r="L284" i="25" s="1"/>
  <c r="L285" i="25" s="1"/>
  <c r="L286" i="25" s="1"/>
  <c r="L287" i="25" s="1"/>
  <c r="L288" i="25" s="1"/>
  <c r="L289" i="25" s="1"/>
  <c r="L290" i="25" s="1"/>
  <c r="L291" i="25" s="1"/>
  <c r="L292" i="25" s="1"/>
  <c r="L293" i="25" s="1"/>
  <c r="L294" i="25" s="1"/>
  <c r="L295" i="25" s="1"/>
  <c r="L296" i="25" s="1"/>
  <c r="L297" i="25" s="1"/>
  <c r="L298" i="25" s="1"/>
  <c r="L299" i="25" s="1"/>
  <c r="L300" i="25" s="1"/>
  <c r="L301" i="25" s="1"/>
  <c r="L302" i="25" s="1"/>
  <c r="L303" i="25" s="1"/>
  <c r="L304" i="25" s="1"/>
  <c r="L305" i="25" s="1"/>
  <c r="L306" i="25" s="1"/>
  <c r="L307" i="25" s="1"/>
  <c r="L308" i="25" s="1"/>
  <c r="L309" i="25" s="1"/>
  <c r="L310" i="25" s="1"/>
  <c r="L311" i="25" s="1"/>
  <c r="L312" i="25" s="1"/>
  <c r="L313" i="25" s="1"/>
  <c r="L314" i="25" s="1"/>
  <c r="L315" i="25" s="1"/>
  <c r="L316" i="25" s="1"/>
  <c r="L317" i="25" s="1"/>
  <c r="L318" i="25" s="1"/>
  <c r="L319" i="25" s="1"/>
  <c r="L320" i="25" s="1"/>
  <c r="L321" i="25" s="1"/>
  <c r="L322" i="25" s="1"/>
  <c r="L323" i="25" s="1"/>
  <c r="L324" i="25" s="1"/>
  <c r="L325" i="25" s="1"/>
  <c r="L326" i="25" s="1"/>
  <c r="L327" i="25" s="1"/>
  <c r="L328" i="25" s="1"/>
  <c r="L329" i="25" s="1"/>
  <c r="L330" i="25" s="1"/>
  <c r="L331" i="25" s="1"/>
  <c r="L332" i="25" s="1"/>
  <c r="L333" i="25" s="1"/>
  <c r="L334" i="25" s="1"/>
  <c r="L335" i="25" s="1"/>
  <c r="L336" i="25" s="1"/>
  <c r="L337" i="25" s="1"/>
  <c r="L338" i="25" s="1"/>
  <c r="L339" i="25" s="1"/>
  <c r="L340" i="25" s="1"/>
  <c r="L341" i="25" s="1"/>
  <c r="L342" i="25" s="1"/>
  <c r="L343" i="25" s="1"/>
  <c r="L344" i="25" s="1"/>
  <c r="L345" i="25" s="1"/>
  <c r="L346" i="25" s="1"/>
  <c r="L347" i="25" s="1"/>
  <c r="L348" i="25" s="1"/>
  <c r="L349" i="25" s="1"/>
  <c r="L350" i="25" s="1"/>
  <c r="L351" i="25" s="1"/>
  <c r="L352" i="25" s="1"/>
  <c r="L353" i="25" s="1"/>
  <c r="L354" i="25" s="1"/>
  <c r="L355" i="25" s="1"/>
  <c r="L356" i="25" s="1"/>
  <c r="L357" i="25" s="1"/>
  <c r="L358" i="25" s="1"/>
  <c r="L359" i="25" s="1"/>
  <c r="L360" i="25" s="1"/>
  <c r="L361" i="25" s="1"/>
  <c r="L362" i="25" s="1"/>
  <c r="L363" i="25" s="1"/>
  <c r="L364" i="25" s="1"/>
  <c r="L365" i="25" s="1"/>
  <c r="L366" i="25" s="1"/>
  <c r="L367" i="25" s="1"/>
  <c r="L368" i="25" s="1"/>
  <c r="L369" i="25" s="1"/>
  <c r="L370" i="25" s="1"/>
  <c r="L371" i="25" s="1"/>
  <c r="L372" i="25" s="1"/>
  <c r="L373" i="25" s="1"/>
  <c r="L374" i="25" s="1"/>
  <c r="L375" i="25" s="1"/>
  <c r="L376" i="25" s="1"/>
  <c r="L377" i="25" s="1"/>
  <c r="L378" i="25" s="1"/>
  <c r="L379" i="25" s="1"/>
  <c r="L380" i="25" s="1"/>
  <c r="L381" i="25" s="1"/>
  <c r="L382" i="25" s="1"/>
  <c r="L383" i="25" s="1"/>
  <c r="L384" i="25" s="1"/>
  <c r="L385" i="25" s="1"/>
  <c r="L386" i="25" s="1"/>
  <c r="L387" i="25" s="1"/>
  <c r="L388" i="25" s="1"/>
  <c r="L389" i="25" s="1"/>
  <c r="L390" i="25" s="1"/>
  <c r="L391" i="25" s="1"/>
  <c r="L392" i="25" s="1"/>
  <c r="L393" i="25" s="1"/>
  <c r="L394" i="25" s="1"/>
  <c r="L395" i="25" s="1"/>
  <c r="L396" i="25" s="1"/>
  <c r="L397" i="25" s="1"/>
  <c r="L398" i="25" s="1"/>
  <c r="L399" i="25" s="1"/>
  <c r="L400" i="25" s="1"/>
  <c r="L401" i="25" s="1"/>
  <c r="L402" i="25" s="1"/>
  <c r="L403" i="25" s="1"/>
  <c r="L404" i="25" s="1"/>
  <c r="L405" i="25" s="1"/>
  <c r="L406" i="25" s="1"/>
  <c r="L407" i="25" s="1"/>
  <c r="L408" i="25" s="1"/>
  <c r="L409" i="25" s="1"/>
  <c r="L410" i="25" s="1"/>
  <c r="L411" i="25" s="1"/>
  <c r="L412" i="25" s="1"/>
  <c r="L413" i="25" s="1"/>
  <c r="L414" i="25" s="1"/>
  <c r="L415" i="25" s="1"/>
  <c r="L416" i="25" s="1"/>
  <c r="L417" i="25" s="1"/>
  <c r="L418" i="25" s="1"/>
  <c r="L419" i="25" s="1"/>
  <c r="L420" i="25" s="1"/>
  <c r="L421" i="25" s="1"/>
  <c r="L422" i="25" s="1"/>
  <c r="L423" i="25" s="1"/>
  <c r="L424" i="25" s="1"/>
  <c r="L425" i="25" s="1"/>
  <c r="L426" i="25" s="1"/>
  <c r="L427" i="25" s="1"/>
  <c r="L428" i="25" s="1"/>
  <c r="L429" i="25" s="1"/>
  <c r="L430" i="25" s="1"/>
  <c r="L431" i="25" s="1"/>
  <c r="L432" i="25" s="1"/>
  <c r="L433" i="25" s="1"/>
  <c r="L434" i="25" s="1"/>
  <c r="L435" i="25" s="1"/>
  <c r="L436" i="25" s="1"/>
  <c r="L437" i="25" s="1"/>
  <c r="L438" i="25" s="1"/>
  <c r="L439" i="25" s="1"/>
  <c r="L440" i="25" s="1"/>
  <c r="L441" i="25" s="1"/>
  <c r="L442" i="25" s="1"/>
  <c r="L443" i="25" s="1"/>
  <c r="L444" i="25" s="1"/>
  <c r="T17" i="25"/>
  <c r="C24" i="11"/>
  <c r="C25" i="11"/>
  <c r="V5" i="25"/>
  <c r="C27" i="11"/>
  <c r="C6" i="11"/>
  <c r="C26" i="11"/>
  <c r="B7" i="25"/>
  <c r="E2" i="12"/>
  <c r="E3" i="12"/>
  <c r="E4" i="12"/>
  <c r="E5" i="12"/>
  <c r="E6" i="12"/>
  <c r="E7" i="12"/>
  <c r="E8" i="12"/>
  <c r="V6" i="25" l="1"/>
  <c r="V7" i="25" s="1"/>
  <c r="V8" i="25" s="1"/>
  <c r="V9" i="25" s="1"/>
  <c r="V10" i="25" s="1"/>
  <c r="V11" i="25" s="1"/>
  <c r="V12" i="25" s="1"/>
  <c r="V13" i="25" s="1"/>
  <c r="V14" i="25" s="1"/>
  <c r="V15" i="25" s="1"/>
  <c r="V16" i="25" s="1"/>
  <c r="V17" i="25" s="1"/>
  <c r="V18" i="25" s="1"/>
  <c r="V19" i="25" s="1"/>
  <c r="V20" i="25" s="1"/>
  <c r="V21" i="25" s="1"/>
  <c r="V22" i="25" s="1"/>
  <c r="V23" i="25" s="1"/>
  <c r="V24" i="25" s="1"/>
  <c r="V25" i="25" s="1"/>
  <c r="V26" i="25" s="1"/>
  <c r="V27" i="25" s="1"/>
  <c r="V28" i="25" s="1"/>
  <c r="V29" i="25" s="1"/>
  <c r="V30" i="25" s="1"/>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V51" i="25" s="1"/>
  <c r="V52" i="25" s="1"/>
  <c r="V53" i="25" s="1"/>
  <c r="V54" i="25" s="1"/>
  <c r="V55" i="25" s="1"/>
  <c r="V56" i="25" s="1"/>
  <c r="V57" i="25" s="1"/>
  <c r="V58" i="25" s="1"/>
  <c r="V59" i="25" s="1"/>
  <c r="V60" i="25" s="1"/>
  <c r="V61" i="25" s="1"/>
  <c r="V62" i="25" s="1"/>
  <c r="V63" i="25" s="1"/>
  <c r="V64" i="25" s="1"/>
  <c r="V65" i="25" s="1"/>
  <c r="V66" i="25" s="1"/>
  <c r="V67" i="25" s="1"/>
  <c r="Q6" i="25"/>
  <c r="Q7" i="25" s="1"/>
  <c r="Q8" i="25" s="1"/>
  <c r="Q9" i="25" s="1"/>
  <c r="Q10" i="25" s="1"/>
  <c r="Q11" i="25" s="1"/>
  <c r="Q12" i="25" s="1"/>
  <c r="Q13" i="25" s="1"/>
  <c r="Q14" i="25" s="1"/>
  <c r="Q15" i="25" s="1"/>
  <c r="Q16" i="25" s="1"/>
  <c r="Q17" i="25" s="1"/>
  <c r="Q18" i="25" s="1"/>
  <c r="Q19" i="25" s="1"/>
  <c r="Q20" i="25" s="1"/>
  <c r="Q21" i="25" s="1"/>
  <c r="Q22" i="25" s="1"/>
  <c r="Q23" i="25" s="1"/>
  <c r="Q24" i="25" s="1"/>
  <c r="Q25" i="25" s="1"/>
  <c r="Q26" i="25" s="1"/>
  <c r="Q27" i="25" s="1"/>
  <c r="Q28" i="25" s="1"/>
  <c r="Q29" i="25" s="1"/>
  <c r="Q30" i="25" s="1"/>
  <c r="Q31" i="25" s="1"/>
  <c r="Q32" i="25" s="1"/>
  <c r="Q33" i="25" s="1"/>
  <c r="Q34" i="25" s="1"/>
  <c r="Q35" i="25" s="1"/>
  <c r="Q36" i="25" s="1"/>
  <c r="Q37" i="25" s="1"/>
  <c r="Q38" i="25" s="1"/>
  <c r="Q39" i="25" s="1"/>
  <c r="Q40" i="25" s="1"/>
  <c r="Q41" i="25" s="1"/>
  <c r="Q42" i="25" s="1"/>
  <c r="Q43" i="25" s="1"/>
  <c r="Q44" i="25" s="1"/>
  <c r="Q45" i="25" s="1"/>
  <c r="Q46" i="25" s="1"/>
  <c r="Q47" i="25" s="1"/>
  <c r="Q48" i="25" s="1"/>
  <c r="Q49" i="25" s="1"/>
  <c r="Q50" i="25" s="1"/>
  <c r="Q51" i="25" s="1"/>
  <c r="Q52" i="25" s="1"/>
  <c r="Q53" i="25" s="1"/>
  <c r="Q54" i="25" s="1"/>
  <c r="Q55" i="25" s="1"/>
  <c r="Q56" i="25" s="1"/>
  <c r="Q57" i="25" s="1"/>
  <c r="Q58" i="25" s="1"/>
  <c r="Q59" i="25" s="1"/>
  <c r="Q60" i="25" s="1"/>
  <c r="Q61" i="25" s="1"/>
  <c r="Q62" i="25" s="1"/>
  <c r="Q63" i="25" s="1"/>
  <c r="Q64" i="25" s="1"/>
  <c r="Q65" i="25" s="1"/>
  <c r="Q66" i="25" s="1"/>
  <c r="Q67" i="25" s="1"/>
  <c r="B7" i="13"/>
  <c r="B23" i="13" s="1"/>
  <c r="B17" i="13"/>
  <c r="C36" i="11"/>
  <c r="O18" i="25" l="1"/>
  <c r="T18" i="25"/>
  <c r="I19" i="13"/>
  <c r="I13" i="13"/>
  <c r="G5" i="25"/>
  <c r="B19" i="13"/>
  <c r="C38" i="11"/>
  <c r="G6" i="25" l="1"/>
  <c r="G7" i="25" s="1"/>
  <c r="G8" i="25" s="1"/>
  <c r="G9" i="25" s="1"/>
  <c r="G10" i="25" s="1"/>
  <c r="G11" i="25" s="1"/>
  <c r="G12" i="25" s="1"/>
  <c r="G13" i="25" s="1"/>
  <c r="G14" i="25" s="1"/>
  <c r="G15" i="25" s="1"/>
  <c r="G16" i="25" s="1"/>
  <c r="G17" i="25" s="1"/>
  <c r="G18" i="25" s="1"/>
  <c r="G19" i="25" s="1"/>
  <c r="G20" i="25" s="1"/>
  <c r="G21" i="25" s="1"/>
  <c r="G22" i="25" s="1"/>
  <c r="G23" i="25" s="1"/>
  <c r="G24" i="25" s="1"/>
  <c r="G25" i="25" s="1"/>
  <c r="G26" i="25" s="1"/>
  <c r="G27" i="25" s="1"/>
  <c r="G28" i="25" s="1"/>
  <c r="G29" i="25" s="1"/>
  <c r="G30" i="25" s="1"/>
  <c r="G31" i="25" s="1"/>
  <c r="G32" i="25" s="1"/>
  <c r="G33" i="25" s="1"/>
  <c r="G34" i="25" s="1"/>
  <c r="G35" i="25" s="1"/>
  <c r="G36" i="25" s="1"/>
  <c r="G37" i="25" s="1"/>
  <c r="G38" i="25" s="1"/>
  <c r="G39" i="25" s="1"/>
  <c r="G40" i="25" s="1"/>
  <c r="G41" i="25" s="1"/>
  <c r="G42" i="25" s="1"/>
  <c r="G43" i="25" s="1"/>
  <c r="G44" i="25" s="1"/>
  <c r="G45" i="25" s="1"/>
  <c r="G46" i="25" s="1"/>
  <c r="G47" i="25" s="1"/>
  <c r="G48" i="25" s="1"/>
  <c r="G49" i="25" s="1"/>
  <c r="G50" i="25" s="1"/>
  <c r="G51" i="25" s="1"/>
  <c r="G52" i="25" s="1"/>
  <c r="G53" i="25" s="1"/>
  <c r="G54" i="25" s="1"/>
  <c r="G55" i="25" s="1"/>
  <c r="G56" i="25" s="1"/>
  <c r="G57" i="25" s="1"/>
  <c r="G58" i="25" s="1"/>
  <c r="G59" i="25" s="1"/>
  <c r="G60" i="25" s="1"/>
  <c r="G61" i="25" s="1"/>
  <c r="G62" i="25" s="1"/>
  <c r="G63" i="25" s="1"/>
  <c r="G64" i="25" s="1"/>
  <c r="G65" i="25" s="1"/>
  <c r="G66" i="25" s="1"/>
  <c r="G67" i="25" s="1"/>
  <c r="G68" i="25" s="1"/>
  <c r="G69" i="25" s="1"/>
  <c r="G70" i="25" s="1"/>
  <c r="G71" i="25" s="1"/>
  <c r="G72" i="25" s="1"/>
  <c r="G73" i="25" s="1"/>
  <c r="G74" i="25" s="1"/>
  <c r="G75" i="25" s="1"/>
  <c r="G76" i="25" s="1"/>
  <c r="G77" i="25" s="1"/>
  <c r="G78" i="25" s="1"/>
  <c r="G79" i="25" s="1"/>
  <c r="G80" i="25" s="1"/>
  <c r="G81" i="25" s="1"/>
  <c r="G82" i="25" s="1"/>
  <c r="G83" i="25" s="1"/>
  <c r="G84" i="25" s="1"/>
  <c r="G85" i="25" s="1"/>
  <c r="G86" i="25" s="1"/>
  <c r="G87" i="25" s="1"/>
  <c r="G88" i="25" s="1"/>
  <c r="G89" i="25" s="1"/>
  <c r="G90" i="25" s="1"/>
  <c r="G91" i="25" s="1"/>
  <c r="G92" i="25" s="1"/>
  <c r="G93" i="25" s="1"/>
  <c r="G94" i="25" s="1"/>
  <c r="G95" i="25" s="1"/>
  <c r="G96" i="25" s="1"/>
  <c r="G97" i="25" s="1"/>
  <c r="G98" i="25" s="1"/>
  <c r="G99" i="25" s="1"/>
  <c r="G100" i="25" s="1"/>
  <c r="G101" i="25" s="1"/>
  <c r="G102" i="25" s="1"/>
  <c r="G103" i="25" s="1"/>
  <c r="G104" i="25" s="1"/>
  <c r="G105" i="25" s="1"/>
  <c r="G106" i="25" s="1"/>
  <c r="G107" i="25" s="1"/>
  <c r="G108" i="25" s="1"/>
  <c r="G109" i="25" s="1"/>
  <c r="G110" i="25" s="1"/>
  <c r="G111" i="25" s="1"/>
  <c r="G112" i="25" s="1"/>
  <c r="G113" i="25" s="1"/>
  <c r="G114" i="25" s="1"/>
  <c r="G115" i="25" s="1"/>
  <c r="G116" i="25" s="1"/>
  <c r="G117" i="25" s="1"/>
  <c r="G118" i="25" s="1"/>
  <c r="G119" i="25" s="1"/>
  <c r="G120" i="25" s="1"/>
  <c r="G121" i="25" s="1"/>
  <c r="G122" i="25" s="1"/>
  <c r="G123" i="25" s="1"/>
  <c r="G124" i="25" s="1"/>
  <c r="G125" i="25" s="1"/>
  <c r="G126" i="25" s="1"/>
  <c r="G127" i="25" s="1"/>
  <c r="G128" i="25" s="1"/>
  <c r="G129" i="25" s="1"/>
  <c r="G130" i="25" s="1"/>
  <c r="G131" i="25" s="1"/>
  <c r="G132" i="25" s="1"/>
  <c r="G133" i="25" s="1"/>
  <c r="G134" i="25" s="1"/>
  <c r="G135" i="25" s="1"/>
  <c r="G136" i="25" s="1"/>
  <c r="G137" i="25" s="1"/>
  <c r="G138" i="25" s="1"/>
  <c r="G139" i="25" s="1"/>
  <c r="G140" i="25" s="1"/>
  <c r="G141" i="25" s="1"/>
  <c r="G142" i="25" s="1"/>
  <c r="G143" i="25" s="1"/>
  <c r="G144" i="25" s="1"/>
  <c r="G145" i="25" s="1"/>
  <c r="G146" i="25" s="1"/>
  <c r="G147" i="25" s="1"/>
  <c r="G148" i="25" s="1"/>
  <c r="G149" i="25" s="1"/>
  <c r="G150" i="25" s="1"/>
  <c r="G151" i="25" s="1"/>
  <c r="G152" i="25" s="1"/>
  <c r="G153" i="25" s="1"/>
  <c r="G154" i="25" s="1"/>
  <c r="G155" i="25" s="1"/>
  <c r="G156" i="25" s="1"/>
  <c r="G157" i="25" s="1"/>
  <c r="G158" i="25" s="1"/>
  <c r="G159" i="25" s="1"/>
  <c r="G160" i="25" s="1"/>
  <c r="G161" i="25" s="1"/>
  <c r="G162" i="25" s="1"/>
  <c r="G163" i="25" s="1"/>
  <c r="G164" i="25" s="1"/>
  <c r="G165" i="25" s="1"/>
  <c r="G166" i="25" s="1"/>
  <c r="G167" i="25" s="1"/>
  <c r="G168" i="25" s="1"/>
  <c r="G169" i="25" s="1"/>
  <c r="G170" i="25" s="1"/>
  <c r="G171" i="25" s="1"/>
  <c r="G172" i="25" s="1"/>
  <c r="G173" i="25" s="1"/>
  <c r="G174" i="25" s="1"/>
  <c r="G175" i="25" s="1"/>
  <c r="G176" i="25" s="1"/>
  <c r="G177" i="25" s="1"/>
  <c r="G178" i="25" s="1"/>
  <c r="G179" i="25" s="1"/>
  <c r="G180" i="25" s="1"/>
  <c r="G181" i="25" s="1"/>
  <c r="G182" i="25" s="1"/>
  <c r="G183" i="25" s="1"/>
  <c r="G184" i="25" s="1"/>
  <c r="G185" i="25" s="1"/>
  <c r="G186" i="25" s="1"/>
  <c r="G187" i="25" s="1"/>
  <c r="G188" i="25" s="1"/>
  <c r="G189" i="25" s="1"/>
  <c r="G190" i="25" s="1"/>
  <c r="G191" i="25" s="1"/>
  <c r="G192" i="25" s="1"/>
  <c r="G193" i="25" s="1"/>
  <c r="G194" i="25" s="1"/>
  <c r="G195" i="25" s="1"/>
  <c r="G196" i="25" s="1"/>
  <c r="G197" i="25" s="1"/>
  <c r="G198" i="25" s="1"/>
  <c r="G199" i="25" s="1"/>
  <c r="G200" i="25" s="1"/>
  <c r="G201" i="25" s="1"/>
  <c r="G202" i="25" s="1"/>
  <c r="G203" i="25" s="1"/>
  <c r="G204" i="25" s="1"/>
  <c r="G205" i="25" s="1"/>
  <c r="G206" i="25" s="1"/>
  <c r="G207" i="25" s="1"/>
  <c r="G208" i="25" s="1"/>
  <c r="G209" i="25" s="1"/>
  <c r="G210" i="25" s="1"/>
  <c r="G211" i="25" s="1"/>
  <c r="G212" i="25" s="1"/>
  <c r="G213" i="25" s="1"/>
  <c r="G214" i="25" s="1"/>
  <c r="G215" i="25" s="1"/>
  <c r="G216" i="25" s="1"/>
  <c r="G217" i="25" s="1"/>
  <c r="G218" i="25" s="1"/>
  <c r="G219" i="25" s="1"/>
  <c r="G220" i="25" s="1"/>
  <c r="G221" i="25" s="1"/>
  <c r="G222" i="25" s="1"/>
  <c r="G223" i="25" s="1"/>
  <c r="G224" i="25" s="1"/>
  <c r="G225" i="25" s="1"/>
  <c r="G226" i="25" s="1"/>
  <c r="G227" i="25" s="1"/>
  <c r="G228" i="25" s="1"/>
  <c r="G229" i="25" s="1"/>
  <c r="G230" i="25" s="1"/>
  <c r="G231" i="25" s="1"/>
  <c r="G232" i="25" s="1"/>
  <c r="G233" i="25" s="1"/>
  <c r="G234" i="25" s="1"/>
  <c r="G235" i="25" s="1"/>
  <c r="G236" i="25" s="1"/>
  <c r="G237" i="25" s="1"/>
  <c r="G238" i="25" s="1"/>
  <c r="G239" i="25" s="1"/>
  <c r="G240" i="25" s="1"/>
  <c r="G241" i="25" s="1"/>
  <c r="G242" i="25" s="1"/>
  <c r="G243" i="25" s="1"/>
  <c r="G244" i="25" s="1"/>
  <c r="G245" i="25" s="1"/>
  <c r="G246" i="25" s="1"/>
  <c r="G247" i="25" s="1"/>
  <c r="G248" i="25" s="1"/>
  <c r="G249" i="25" s="1"/>
  <c r="G250" i="25" s="1"/>
  <c r="G251" i="25" s="1"/>
  <c r="G252" i="25" s="1"/>
  <c r="G253" i="25" s="1"/>
  <c r="G254" i="25" s="1"/>
  <c r="G255" i="25" s="1"/>
  <c r="G256" i="25" s="1"/>
  <c r="G257" i="25" s="1"/>
  <c r="G258" i="25" s="1"/>
  <c r="G259" i="25" s="1"/>
  <c r="G260" i="25" s="1"/>
  <c r="G261" i="25" s="1"/>
  <c r="G262" i="25" s="1"/>
  <c r="G263" i="25" s="1"/>
  <c r="G264" i="25" s="1"/>
  <c r="G265" i="25" s="1"/>
  <c r="G266" i="25" s="1"/>
  <c r="G267" i="25" s="1"/>
  <c r="G268" i="25" s="1"/>
  <c r="G269" i="25" s="1"/>
  <c r="G270" i="25" s="1"/>
  <c r="G271" i="25" s="1"/>
  <c r="G272" i="25" s="1"/>
  <c r="G273" i="25" s="1"/>
  <c r="G274" i="25" s="1"/>
  <c r="G275" i="25" s="1"/>
  <c r="G276" i="25" s="1"/>
  <c r="G277" i="25" s="1"/>
  <c r="G278" i="25" s="1"/>
  <c r="G279" i="25" s="1"/>
  <c r="G280" i="25" s="1"/>
  <c r="G281" i="25" s="1"/>
  <c r="G282" i="25" s="1"/>
  <c r="G283" i="25" s="1"/>
  <c r="G284" i="25" s="1"/>
  <c r="G285" i="25" s="1"/>
  <c r="G286" i="25" s="1"/>
  <c r="G287" i="25" s="1"/>
  <c r="G288" i="25" s="1"/>
  <c r="G289" i="25" s="1"/>
  <c r="G290" i="25" s="1"/>
  <c r="G291" i="25" s="1"/>
  <c r="G292" i="25" s="1"/>
  <c r="G293" i="25" s="1"/>
  <c r="G294" i="25" s="1"/>
  <c r="G295" i="25" s="1"/>
  <c r="G296" i="25" s="1"/>
  <c r="G297" i="25" s="1"/>
  <c r="G298" i="25" s="1"/>
  <c r="G299" i="25" s="1"/>
  <c r="G300" i="25" s="1"/>
  <c r="G301" i="25" s="1"/>
  <c r="G302" i="25" s="1"/>
  <c r="G303" i="25" s="1"/>
  <c r="G304" i="25" s="1"/>
  <c r="G305" i="25" s="1"/>
  <c r="G306" i="25" s="1"/>
  <c r="G307" i="25" s="1"/>
  <c r="G308" i="25" s="1"/>
  <c r="G309" i="25" s="1"/>
  <c r="G310" i="25" s="1"/>
  <c r="G311" i="25" s="1"/>
  <c r="G312" i="25" s="1"/>
  <c r="G313" i="25" s="1"/>
  <c r="G314" i="25" s="1"/>
  <c r="G315" i="25" s="1"/>
  <c r="G316" i="25" s="1"/>
  <c r="G317" i="25" s="1"/>
  <c r="G318" i="25" s="1"/>
  <c r="G319" i="25" s="1"/>
  <c r="G320" i="25" s="1"/>
  <c r="G321" i="25" s="1"/>
  <c r="G322" i="25" s="1"/>
  <c r="G323" i="25" s="1"/>
  <c r="G324" i="25" s="1"/>
  <c r="G325" i="25" s="1"/>
  <c r="G326" i="25" s="1"/>
  <c r="G327" i="25" s="1"/>
  <c r="G328" i="25" s="1"/>
  <c r="G329" i="25" s="1"/>
  <c r="G330" i="25" s="1"/>
  <c r="G331" i="25" s="1"/>
  <c r="G332" i="25" s="1"/>
  <c r="G333" i="25" s="1"/>
  <c r="G334" i="25" s="1"/>
  <c r="G335" i="25" s="1"/>
  <c r="G336" i="25" s="1"/>
  <c r="G337" i="25" s="1"/>
  <c r="G338" i="25" s="1"/>
  <c r="G339" i="25" s="1"/>
  <c r="G340" i="25" s="1"/>
  <c r="G341" i="25" s="1"/>
  <c r="G342" i="25" s="1"/>
  <c r="G343" i="25" s="1"/>
  <c r="G344" i="25" s="1"/>
  <c r="G345" i="25" s="1"/>
  <c r="G346" i="25" s="1"/>
  <c r="G347" i="25" s="1"/>
  <c r="G348" i="25" s="1"/>
  <c r="G349" i="25" s="1"/>
  <c r="G350" i="25" s="1"/>
  <c r="G351" i="25" s="1"/>
  <c r="G352" i="25" s="1"/>
  <c r="G353" i="25" s="1"/>
  <c r="G354" i="25" s="1"/>
  <c r="G355" i="25" s="1"/>
  <c r="G356" i="25" s="1"/>
  <c r="G357" i="25" s="1"/>
  <c r="G358" i="25" s="1"/>
  <c r="G359" i="25" s="1"/>
  <c r="G360" i="25" s="1"/>
  <c r="G361" i="25" s="1"/>
  <c r="G362" i="25" s="1"/>
  <c r="G363" i="25" s="1"/>
  <c r="G364" i="25" s="1"/>
  <c r="G365" i="25" s="1"/>
  <c r="G366" i="25" s="1"/>
  <c r="G367" i="25" s="1"/>
  <c r="G368" i="25" s="1"/>
  <c r="G369" i="25" s="1"/>
  <c r="G370" i="25" s="1"/>
  <c r="G371" i="25" s="1"/>
  <c r="G372" i="25" s="1"/>
  <c r="G373" i="25" s="1"/>
  <c r="G374" i="25" s="1"/>
  <c r="G375" i="25" s="1"/>
  <c r="G376" i="25" s="1"/>
  <c r="G377" i="25" s="1"/>
  <c r="G378" i="25" s="1"/>
  <c r="G379" i="25" s="1"/>
  <c r="G380" i="25" s="1"/>
  <c r="G381" i="25" s="1"/>
  <c r="G382" i="25" s="1"/>
  <c r="G383" i="25" s="1"/>
  <c r="G384" i="25" s="1"/>
  <c r="G385" i="25" s="1"/>
  <c r="G386" i="25" s="1"/>
  <c r="G387" i="25" s="1"/>
  <c r="G388" i="25" s="1"/>
  <c r="G389" i="25" s="1"/>
  <c r="G390" i="25" s="1"/>
  <c r="G391" i="25" s="1"/>
  <c r="G392" i="25" s="1"/>
  <c r="G393" i="25" s="1"/>
  <c r="G394" i="25" s="1"/>
  <c r="G395" i="25" s="1"/>
  <c r="G396" i="25" s="1"/>
  <c r="G397" i="25" s="1"/>
  <c r="G398" i="25" s="1"/>
  <c r="G399" i="25" s="1"/>
  <c r="G400" i="25" s="1"/>
  <c r="G401" i="25" s="1"/>
  <c r="G402" i="25" s="1"/>
  <c r="G403" i="25" s="1"/>
  <c r="G404" i="25" s="1"/>
  <c r="G405" i="25" s="1"/>
  <c r="G406" i="25" s="1"/>
  <c r="G407" i="25" s="1"/>
  <c r="G408" i="25" s="1"/>
  <c r="G409" i="25" s="1"/>
  <c r="G410" i="25" s="1"/>
  <c r="G411" i="25" s="1"/>
  <c r="G412" i="25" s="1"/>
  <c r="G413" i="25" s="1"/>
  <c r="G414" i="25" s="1"/>
  <c r="G415" i="25" s="1"/>
  <c r="G416" i="25" s="1"/>
  <c r="G417" i="25" s="1"/>
  <c r="G418" i="25" s="1"/>
  <c r="G419" i="25" s="1"/>
  <c r="G420" i="25" s="1"/>
  <c r="G421" i="25" s="1"/>
  <c r="G422" i="25" s="1"/>
  <c r="G423" i="25" s="1"/>
  <c r="G424" i="25" s="1"/>
  <c r="G425" i="25" s="1"/>
  <c r="G426" i="25" s="1"/>
  <c r="G427" i="25" s="1"/>
  <c r="G428" i="25" s="1"/>
  <c r="G429" i="25" s="1"/>
  <c r="G430" i="25" s="1"/>
  <c r="G431" i="25" s="1"/>
  <c r="G432" i="25" s="1"/>
  <c r="G433" i="25" s="1"/>
  <c r="G434" i="25" s="1"/>
  <c r="G435" i="25" s="1"/>
  <c r="G436" i="25" s="1"/>
  <c r="G437" i="25" s="1"/>
  <c r="G438" i="25" s="1"/>
  <c r="G439" i="25" s="1"/>
  <c r="G440" i="25" s="1"/>
  <c r="G441" i="25" s="1"/>
  <c r="G442" i="25" s="1"/>
  <c r="G443" i="25" s="1"/>
  <c r="G444" i="25" s="1"/>
  <c r="J18" i="25"/>
  <c r="C37" i="11"/>
  <c r="B24" i="13"/>
  <c r="B27" i="13"/>
  <c r="B26" i="13"/>
  <c r="B25" i="13"/>
  <c r="B15" i="13"/>
  <c r="E18" i="25" l="1"/>
  <c r="B22" i="13"/>
  <c r="E20" i="25" l="1"/>
  <c r="E9" i="25" s="1"/>
  <c r="C11" i="11"/>
  <c r="C34" i="11"/>
  <c r="C9" i="11"/>
  <c r="B16" i="13" l="1"/>
  <c r="B6" i="13" l="1"/>
  <c r="B20" i="13"/>
  <c r="E10" i="12" l="1"/>
  <c r="C30" i="11" s="1"/>
  <c r="B11" i="13" s="1"/>
  <c r="E9" i="12"/>
  <c r="E22" i="25" l="1"/>
  <c r="E25" i="25" s="1"/>
  <c r="E21" i="25"/>
  <c r="E24" i="25" s="1"/>
  <c r="T20" i="25" l="1"/>
  <c r="T9" i="25" s="1"/>
  <c r="T22" i="25" l="1"/>
  <c r="T25" i="25" s="1"/>
  <c r="T21" i="25"/>
  <c r="T24" i="25" s="1"/>
  <c r="J20" i="25" l="1"/>
  <c r="J9" i="25" s="1"/>
  <c r="J21" i="25" l="1"/>
  <c r="J24" i="25" s="1"/>
  <c r="J22" i="25"/>
  <c r="J25" i="25" s="1"/>
  <c r="O20" i="25"/>
  <c r="O21" i="25" l="1"/>
  <c r="O22" i="25"/>
  <c r="O24" i="25" l="1"/>
  <c r="O25" i="25"/>
  <c r="B8" i="13" l="1"/>
  <c r="F8" i="13" s="1"/>
  <c r="F7" i="13" s="1"/>
  <c r="F9" i="13" s="1"/>
  <c r="B9" i="13"/>
  <c r="B10" i="13" s="1"/>
  <c r="B12" i="13" l="1"/>
  <c r="B14" i="13"/>
  <c r="F10" i="13"/>
  <c r="F11" i="13" s="1"/>
  <c r="F12" i="13" s="1"/>
  <c r="F13" i="13" s="1"/>
  <c r="F14" i="13" s="1"/>
  <c r="F15" i="13" s="1"/>
  <c r="F16" i="13" s="1"/>
  <c r="F17" i="13" s="1"/>
  <c r="F18" i="13" s="1"/>
  <c r="F19" i="13" s="1"/>
  <c r="G9" i="13"/>
  <c r="H9" i="13"/>
  <c r="B5" i="13" l="1"/>
  <c r="E8" i="13" s="1"/>
  <c r="J8" i="13" s="1"/>
  <c r="K8" i="13" s="1"/>
  <c r="G10" i="13"/>
  <c r="H10" i="13"/>
  <c r="H11" i="13"/>
  <c r="G11" i="13"/>
  <c r="E7" i="13" l="1"/>
  <c r="J7" i="13" s="1"/>
  <c r="G12" i="13"/>
  <c r="H12" i="13"/>
  <c r="E9" i="13" l="1"/>
  <c r="E10" i="13" s="1"/>
  <c r="H13" i="13"/>
  <c r="G13" i="13"/>
  <c r="J9" i="13" l="1"/>
  <c r="K9" i="13" s="1"/>
  <c r="H14" i="13"/>
  <c r="G14" i="13"/>
  <c r="E11" i="13"/>
  <c r="E12" i="13" s="1"/>
  <c r="E13" i="13" s="1"/>
  <c r="J10" i="13"/>
  <c r="K10" i="13" s="1"/>
  <c r="G15" i="13" l="1"/>
  <c r="H15" i="13"/>
  <c r="J11" i="13"/>
  <c r="K11" i="13" s="1"/>
  <c r="H16" i="13" l="1"/>
  <c r="G16" i="13"/>
  <c r="J12" i="13"/>
  <c r="K12" i="13" s="1"/>
  <c r="G17" i="13" l="1"/>
  <c r="H17" i="13"/>
  <c r="E14" i="13"/>
  <c r="J13" i="13"/>
  <c r="K13" i="13" s="1"/>
  <c r="G18" i="13" l="1"/>
  <c r="H18" i="13"/>
  <c r="E15" i="13"/>
  <c r="J14" i="13"/>
  <c r="K14" i="13" s="1"/>
  <c r="H19" i="13" l="1"/>
  <c r="G19" i="13"/>
  <c r="E16" i="13"/>
  <c r="J15" i="13"/>
  <c r="K15" i="13" s="1"/>
  <c r="E17" i="13" l="1"/>
  <c r="J16" i="13"/>
  <c r="K16" i="13" s="1"/>
  <c r="E18" i="13" l="1"/>
  <c r="J17" i="13"/>
  <c r="K17" i="13" s="1"/>
  <c r="E19" i="13" l="1"/>
  <c r="J19" i="13" s="1"/>
  <c r="J18" i="13"/>
  <c r="K18" i="13" s="1"/>
  <c r="K19" i="13" l="1"/>
  <c r="F12" i="11" s="1"/>
</calcChain>
</file>

<file path=xl/sharedStrings.xml><?xml version="1.0" encoding="utf-8"?>
<sst xmlns="http://schemas.openxmlformats.org/spreadsheetml/2006/main" count="267" uniqueCount="183">
  <si>
    <t>Daily Trips</t>
  </si>
  <si>
    <t>Bus type</t>
  </si>
  <si>
    <t>Diesel</t>
  </si>
  <si>
    <t>Year</t>
  </si>
  <si>
    <t>Pax capacity</t>
  </si>
  <si>
    <t>Fuel type</t>
  </si>
  <si>
    <t>Hybrid</t>
  </si>
  <si>
    <t>Fuel Economy (MPG)</t>
  </si>
  <si>
    <t>Fuel cost per gallon</t>
  </si>
  <si>
    <t>Driver hourly wage</t>
  </si>
  <si>
    <t>Maintenance facility</t>
  </si>
  <si>
    <t>Bus type (select from list)</t>
  </si>
  <si>
    <t>Number of buses</t>
  </si>
  <si>
    <t>Year one costs</t>
  </si>
  <si>
    <t>Purchase cost</t>
  </si>
  <si>
    <t>Startup costs</t>
  </si>
  <si>
    <t>Year 1</t>
  </si>
  <si>
    <t>Year 2</t>
  </si>
  <si>
    <t>Year 3</t>
  </si>
  <si>
    <t>Year 4</t>
  </si>
  <si>
    <t>Year 5</t>
  </si>
  <si>
    <t>Year 6</t>
  </si>
  <si>
    <t>Year 7</t>
  </si>
  <si>
    <t>Year 8</t>
  </si>
  <si>
    <t>Year 9</t>
  </si>
  <si>
    <t>Year 10</t>
  </si>
  <si>
    <t>Year 11</t>
  </si>
  <si>
    <t>Year 12</t>
  </si>
  <si>
    <t>Inflation rate</t>
  </si>
  <si>
    <t>Annual O&amp;M costs</t>
  </si>
  <si>
    <t>Year 1 O&amp;M only</t>
  </si>
  <si>
    <t>Miles per bus</t>
  </si>
  <si>
    <t>Costs per year</t>
  </si>
  <si>
    <t>O&amp;M</t>
  </si>
  <si>
    <t>Cost Summary</t>
  </si>
  <si>
    <t>Inflation</t>
  </si>
  <si>
    <t>Maintenaence costs per mile</t>
  </si>
  <si>
    <t>Diesel cost per gallon</t>
  </si>
  <si>
    <t>Non-bus data</t>
  </si>
  <si>
    <t xml:space="preserve">Route round trip mileage </t>
  </si>
  <si>
    <t>Gasoline</t>
  </si>
  <si>
    <t>Bus stop and shelter cost (each)</t>
  </si>
  <si>
    <t>Fueling station</t>
  </si>
  <si>
    <t>Road condition</t>
  </si>
  <si>
    <t>First pick up</t>
  </si>
  <si>
    <t>Last pickup</t>
  </si>
  <si>
    <t>Daily VMT</t>
  </si>
  <si>
    <t>Maintenance costs per mile</t>
  </si>
  <si>
    <t>Daily VHT</t>
  </si>
  <si>
    <t>Departure Time</t>
  </si>
  <si>
    <t xml:space="preserve">Seasonal Information </t>
  </si>
  <si>
    <t>Start up costs</t>
  </si>
  <si>
    <t>Bus stops and shelters</t>
  </si>
  <si>
    <t xml:space="preserve">Fueling station </t>
  </si>
  <si>
    <t>Gasoline cost per gallon</t>
  </si>
  <si>
    <t xml:space="preserve">Maintenance facility </t>
  </si>
  <si>
    <t xml:space="preserve">Bus stops and shelters </t>
  </si>
  <si>
    <t>$10,000 (sign and shelter)</t>
  </si>
  <si>
    <t>ENTER DATA</t>
  </si>
  <si>
    <t>DEFAULT VALUES</t>
  </si>
  <si>
    <t>Buses</t>
  </si>
  <si>
    <t>Fuel cost per mile</t>
  </si>
  <si>
    <t>Fuel costs (per fleet)</t>
  </si>
  <si>
    <t xml:space="preserve">Maintenance cost per mile </t>
  </si>
  <si>
    <t>Increased Maintenance</t>
  </si>
  <si>
    <t>Decreased Fuel economy</t>
  </si>
  <si>
    <t>Capacity</t>
  </si>
  <si>
    <t>Headway (minutes)</t>
  </si>
  <si>
    <t>Peak Headways (minutes)</t>
  </si>
  <si>
    <t>Peak Season (Monday-Thursday)</t>
  </si>
  <si>
    <t>Fuel economy (MPG)</t>
  </si>
  <si>
    <t>Maintenence cost  (per fleet)</t>
  </si>
  <si>
    <t>Peak Buses</t>
  </si>
  <si>
    <t>Total VMT</t>
  </si>
  <si>
    <t>Total VHT</t>
  </si>
  <si>
    <t>Engine Overhaul cost</t>
  </si>
  <si>
    <t>Transmission Overhaul cost</t>
  </si>
  <si>
    <t>Marketing</t>
  </si>
  <si>
    <t>Marketing costs</t>
  </si>
  <si>
    <t>Bus Type</t>
  </si>
  <si>
    <t>Cost</t>
  </si>
  <si>
    <t xml:space="preserve">Good </t>
  </si>
  <si>
    <t xml:space="preserve">Fair </t>
  </si>
  <si>
    <t xml:space="preserve">Poor </t>
  </si>
  <si>
    <t xml:space="preserve">Bad </t>
  </si>
  <si>
    <t>Engine overhaul cost</t>
  </si>
  <si>
    <t>Transmission overhaul cost</t>
  </si>
  <si>
    <t>% Visitation in peak hours</t>
  </si>
  <si>
    <t>Total costs per year</t>
  </si>
  <si>
    <t>Cumulative costs</t>
  </si>
  <si>
    <t>Which worksheet did you use?</t>
  </si>
  <si>
    <t xml:space="preserve">Transmission overhaul </t>
  </si>
  <si>
    <t xml:space="preserve">Engine overhaul </t>
  </si>
  <si>
    <t>% Visitation in peak Season</t>
  </si>
  <si>
    <t>Shoulder season days</t>
  </si>
  <si>
    <t>Annual visitation</t>
  </si>
  <si>
    <t>Annual ridership</t>
  </si>
  <si>
    <t xml:space="preserve">Will you plan to operate a different schedule in a shoulder season? If yes, enter below. </t>
  </si>
  <si>
    <t>What percent of visitors will attend your unit during the peak season? If only one season, enter "100%"</t>
  </si>
  <si>
    <r>
      <t>Peak season days</t>
    </r>
    <r>
      <rPr>
        <sz val="10"/>
        <color theme="1"/>
        <rFont val="Calibri"/>
        <family val="2"/>
        <scheme val="minor"/>
      </rPr>
      <t xml:space="preserve"> </t>
    </r>
  </si>
  <si>
    <t>ENTER DATA or select from list</t>
  </si>
  <si>
    <t>Annual marketing costs</t>
  </si>
  <si>
    <r>
      <t xml:space="preserve">The following default values will be used to estimate costs for your service. You can use the default values in the yellow cells or enter your own estimates. </t>
    </r>
    <r>
      <rPr>
        <b/>
        <sz val="10"/>
        <color theme="1"/>
        <rFont val="Calibri"/>
        <family val="2"/>
        <scheme val="minor"/>
      </rPr>
      <t>All fields must be filled in.</t>
    </r>
  </si>
  <si>
    <r>
      <t xml:space="preserve">The following fields are required to calculate an estimated bus cost. </t>
    </r>
    <r>
      <rPr>
        <b/>
        <sz val="10"/>
        <color theme="1"/>
        <rFont val="Calibri"/>
        <family val="2"/>
        <scheme val="minor"/>
      </rPr>
      <t>All fields must be filled in.</t>
    </r>
  </si>
  <si>
    <t>Annual service days</t>
  </si>
  <si>
    <t>Bus price</t>
  </si>
  <si>
    <t>Average round trip travel time, including stops, in minutes</t>
  </si>
  <si>
    <t>Road conditions (majority)</t>
  </si>
  <si>
    <r>
      <t xml:space="preserve">Expected ridership % </t>
    </r>
    <r>
      <rPr>
        <i/>
        <sz val="10"/>
        <color theme="1"/>
        <rFont val="Calibri"/>
        <family val="2"/>
        <scheme val="minor"/>
      </rPr>
      <t>(12% is common)</t>
    </r>
  </si>
  <si>
    <t xml:space="preserve">Basic Schedule </t>
  </si>
  <si>
    <t xml:space="preserve">Operations and Maintenance </t>
  </si>
  <si>
    <t>Infrastructure and Miscellaneous</t>
  </si>
  <si>
    <t>Daily trips (total for all buses)</t>
  </si>
  <si>
    <t>Bus Lifecycle Cost Model</t>
  </si>
  <si>
    <t xml:space="preserve"> Detailed Instructions</t>
  </si>
  <si>
    <t xml:space="preserve">Detailed Schedule </t>
  </si>
  <si>
    <t xml:space="preserve">Bus, Service, Driver, and Environment </t>
  </si>
  <si>
    <t>Which schedule should I use?</t>
  </si>
  <si>
    <t>Cost summary using</t>
  </si>
  <si>
    <t xml:space="preserve">Peak 1 start </t>
  </si>
  <si>
    <t>Peak 1 end</t>
  </si>
  <si>
    <t xml:space="preserve">Peak 2 start </t>
  </si>
  <si>
    <t>Peak 2 end</t>
  </si>
  <si>
    <t>Include all days between first day of season and last day, even if service isn't running on all days. If you only have one season, enter the total days here.</t>
  </si>
  <si>
    <t xml:space="preserve">Enter the percent of visitors who attend your unit Friday-Sunday. </t>
  </si>
  <si>
    <r>
      <rPr>
        <b/>
        <sz val="10"/>
        <color theme="1"/>
        <rFont val="Calibri"/>
        <family val="2"/>
        <scheme val="minor"/>
      </rPr>
      <t xml:space="preserve">NON PEAK HOURS: </t>
    </r>
    <r>
      <rPr>
        <sz val="10"/>
        <color theme="1"/>
        <rFont val="Calibri"/>
        <family val="2"/>
        <scheme val="minor"/>
      </rPr>
      <t>ENTER FIRST AND LAST PICKUP AND HEADWAYS</t>
    </r>
  </si>
  <si>
    <t xml:space="preserve"> </t>
  </si>
  <si>
    <r>
      <t xml:space="preserve">Enter information regarding your unit's annual visitation, seasonal schedule, and expected ridership below. </t>
    </r>
    <r>
      <rPr>
        <b/>
        <sz val="10"/>
        <color theme="1"/>
        <rFont val="Calibri"/>
        <family val="2"/>
        <scheme val="minor"/>
      </rPr>
      <t xml:space="preserve">All fields must be filled in. </t>
    </r>
    <r>
      <rPr>
        <sz val="10"/>
        <color theme="1"/>
        <rFont val="Calibri"/>
        <family val="2"/>
        <scheme val="minor"/>
      </rPr>
      <t>For a less detailed schedule, use the basic schedule on the previous sheet.</t>
    </r>
  </si>
  <si>
    <r>
      <rPr>
        <b/>
        <sz val="10"/>
        <color theme="1"/>
        <rFont val="Calibri"/>
        <family val="2"/>
        <scheme val="minor"/>
      </rPr>
      <t>NON PEAK HOURS:</t>
    </r>
    <r>
      <rPr>
        <sz val="10"/>
        <color theme="1"/>
        <rFont val="Calibri"/>
        <family val="2"/>
        <scheme val="minor"/>
      </rPr>
      <t xml:space="preserve"> If applicable, enter FIRST and LAST pickups and HEADWAYS.</t>
    </r>
  </si>
  <si>
    <r>
      <rPr>
        <b/>
        <sz val="8"/>
        <color theme="1"/>
        <rFont val="Calibri"/>
        <family val="2"/>
        <scheme val="minor"/>
      </rPr>
      <t>PEAK HOURS</t>
    </r>
    <r>
      <rPr>
        <sz val="8"/>
        <color theme="1"/>
        <rFont val="Calibri"/>
        <family val="2"/>
        <scheme val="minor"/>
      </rPr>
      <t>: If applicable, enter up to PEAK PERIODS AND HEADWAYS. (Headways can be the same as above)</t>
    </r>
  </si>
  <si>
    <t>$750,000 (If over 5 buses, add $7,500 per bus for storage)</t>
  </si>
  <si>
    <t>Full-size passenger van</t>
  </si>
  <si>
    <t>Driver costs per fleet</t>
  </si>
  <si>
    <t>VHT per fleet</t>
  </si>
  <si>
    <t>VMT per fleet</t>
  </si>
  <si>
    <t xml:space="preserve">Enter costs for any of the following infrastructure items you plan to install as part of your bus system, or startup and marketing costs. Enter "0" if you do not want to include these costs with your estimate. </t>
  </si>
  <si>
    <t>Peak Season (Friday-Sunday)</t>
  </si>
  <si>
    <t>Shoulder Season (Monday - Thursday)</t>
  </si>
  <si>
    <t>Mileage for overhaul</t>
  </si>
  <si>
    <t>Overhaul mileage trigger</t>
  </si>
  <si>
    <t>Mileage point for overhaul</t>
  </si>
  <si>
    <t>Battery replacement for hybrids</t>
  </si>
  <si>
    <t>Battery replacement (hybrid)</t>
  </si>
  <si>
    <t>Battery replacement (hybrids)</t>
  </si>
  <si>
    <t>30-40 foot heavy duty bus hybrid (V6)</t>
  </si>
  <si>
    <t>Cutaway, medium-duty bus hybrid (V6)</t>
  </si>
  <si>
    <t>School bus hybrid (V6)</t>
  </si>
  <si>
    <t>Total cost over 12 years</t>
  </si>
  <si>
    <r>
      <rPr>
        <b/>
        <sz val="10"/>
        <color theme="1"/>
        <rFont val="Calibri"/>
        <family val="2"/>
        <scheme val="minor"/>
      </rPr>
      <t xml:space="preserve">BASIC SCHEDULE: </t>
    </r>
    <r>
      <rPr>
        <sz val="10"/>
        <color theme="1"/>
        <rFont val="Calibri"/>
        <family val="2"/>
        <scheme val="minor"/>
      </rPr>
      <t xml:space="preserve">The “Basic Schedule” section of the "Required Inputs &amp; Basic Schedule" asks solely for the number of buses to be utilized and the total daily trips estimated across all vehicles. This choice is ideal for users who are planning on implementing simple services, are unsure of further specifics regarding potential scheduling, or are simply first exploring the capabilities of the model. The "Summary" worksheet asks the user to select which schedule option they chose, and will calculate lifecycle costs accordingly. </t>
    </r>
  </si>
  <si>
    <t>Total Days</t>
  </si>
  <si>
    <t xml:space="preserve">Enter visitation during peak hours - if unknown, or if there are no peak hours, enter 100%. </t>
  </si>
  <si>
    <t>Battery replacement cost (hybrid only)</t>
  </si>
  <si>
    <t>The following fields can be used to calculate an estimated bus cost. You may use the Detailed Schedule worksheet if you have a more complex schedule or do not know how many buses you need.</t>
  </si>
  <si>
    <t>% Visitation Friday-Sunday</t>
  </si>
  <si>
    <t>Shoulder Season (Friday-Sunday)</t>
  </si>
  <si>
    <t>40 foot heavy duty bus diesel (V8)</t>
  </si>
  <si>
    <t>40 foot heavy duty bus hybrid (V6)</t>
  </si>
  <si>
    <t>Cutaway, medium-duty bus diesel (V6)</t>
  </si>
  <si>
    <t>30-40 foot heavy duty bus diesel (V8)</t>
  </si>
  <si>
    <t>This affects default values for maintenance cost and fuel economy</t>
  </si>
  <si>
    <r>
      <rPr>
        <b/>
        <sz val="10"/>
        <color theme="1"/>
        <rFont val="Calibri"/>
        <family val="2"/>
        <scheme val="minor"/>
      </rPr>
      <t xml:space="preserve">DETAILED SCHEDULE: </t>
    </r>
    <r>
      <rPr>
        <sz val="10"/>
        <color theme="1"/>
        <rFont val="Calibri"/>
        <family val="2"/>
        <scheme val="minor"/>
      </rPr>
      <t xml:space="preserve">The “Detailed Schedule” worksheet is intended for services which would be much more complex in nature. In this worksheet, schedules are generated for users based on inputs regarding season length, visitation patterns, and span of service. Operators of units where shuttle services may require multiple vehicles and variations in scheduling to account for differences in visitation levels over time, may want to utilize this worksheet. The "Summary" worksheet asks the user to select which schedule option they chose, and will calculate lifecycle costs accordingly. </t>
    </r>
  </si>
  <si>
    <r>
      <rPr>
        <b/>
        <i/>
        <sz val="12"/>
        <color theme="1"/>
        <rFont val="Calibri"/>
        <family val="2"/>
        <scheme val="minor"/>
      </rPr>
      <t>Model Overview:</t>
    </r>
    <r>
      <rPr>
        <sz val="10"/>
        <color theme="1"/>
        <rFont val="Calibri"/>
        <family val="2"/>
        <scheme val="minor"/>
      </rPr>
      <t xml:space="preserve">
This model will estimate purchase and operational costs of running a bus service over a 12-year period. It can be used to estimate costs of running services both small and large. The model should be used in conjunction with the User’s Guide, which explains the default values and calculations. Each unit will have different requirements, or may have different information, and the model is flexible to allow each user to tailor the inputs to better calculate an estimate. Excel version 2007 or later is recommended for using this model.
</t>
    </r>
    <r>
      <rPr>
        <b/>
        <i/>
        <sz val="12"/>
        <color theme="1"/>
        <rFont val="Calibri"/>
        <family val="2"/>
        <scheme val="minor"/>
      </rPr>
      <t/>
    </r>
  </si>
  <si>
    <r>
      <rPr>
        <b/>
        <i/>
        <sz val="12"/>
        <color theme="1"/>
        <rFont val="Calibri"/>
        <family val="2"/>
        <scheme val="minor"/>
      </rPr>
      <t>About the Worksheets in this Model:</t>
    </r>
    <r>
      <rPr>
        <sz val="10"/>
        <color theme="1"/>
        <rFont val="Calibri"/>
        <family val="2"/>
        <scheme val="minor"/>
      </rPr>
      <t xml:space="preserve">
There are two worksheets users can employ to calculate bus lifecycle costs. The “Required Inputs &amp; Basic Schedule” worksheet identifies the key user inputs, which include bus types, route and schedule characteristics (e.g. distances, travel times), operations and maintenance parameters, and other optional costs for infrastructure and miscellaneous items. All users must fill out these components on the worksheet. The "Detailed Schedule" worksheet is an optional sheet that allows for the user to manually develop a more intricate schedule that includes differentiation for peak seasons and peak times-of-day, and demonstrates the effects of schedule modifications on capacity. 
</t>
    </r>
  </si>
  <si>
    <t>This chart shows annual costs over time based on your inputs. You can change the chosen schedule on the Summary sheet to change between Basic and Detailed Schedules.</t>
  </si>
  <si>
    <t xml:space="preserve">NOTE: All green cells in the model are input cells. </t>
  </si>
  <si>
    <t>SEASONAL OUTPUTS: Annual ridership</t>
  </si>
  <si>
    <t>SCHEDULE OUTPUTS: Number of buses needed to run a chosen service; capacity on buses, based on seasonal inputs and service inputs (on the prior worksheet).</t>
  </si>
  <si>
    <r>
      <rPr>
        <b/>
        <sz val="13"/>
        <color theme="1"/>
        <rFont val="Calibri"/>
        <family val="2"/>
        <scheme val="minor"/>
      </rPr>
      <t>Operations and Maintenance Costs</t>
    </r>
    <r>
      <rPr>
        <sz val="11"/>
        <color theme="1"/>
        <rFont val="Calibri"/>
        <family val="2"/>
        <scheme val="minor"/>
      </rPr>
      <t xml:space="preserve">
Operations and maintenance fields are required to run this model. You can use the default figures to the right or enter your own cost estimates. See the User’s Guide for more details. 
</t>
    </r>
    <r>
      <rPr>
        <b/>
        <sz val="11"/>
        <color theme="1"/>
        <rFont val="Calibri"/>
        <family val="2"/>
        <scheme val="minor"/>
      </rPr>
      <t xml:space="preserve">1. Maintenance costs per mile. </t>
    </r>
    <r>
      <rPr>
        <sz val="11"/>
        <color theme="1"/>
        <rFont val="Calibri"/>
        <family val="2"/>
        <scheme val="minor"/>
      </rPr>
      <t xml:space="preserve">Enter the maintenance cost per mile. This includes basic maintenance, but not engine and transmission overhauls. 
</t>
    </r>
    <r>
      <rPr>
        <b/>
        <sz val="11"/>
        <color theme="1"/>
        <rFont val="Calibri"/>
        <family val="2"/>
        <scheme val="minor"/>
      </rPr>
      <t>2. Fuel economy (MPG).</t>
    </r>
    <r>
      <rPr>
        <sz val="11"/>
        <color theme="1"/>
        <rFont val="Calibri"/>
        <family val="2"/>
        <scheme val="minor"/>
      </rPr>
      <t xml:space="preserve"> Enter the fuel economy of your bus in miles per gallon. 
</t>
    </r>
    <r>
      <rPr>
        <b/>
        <sz val="11"/>
        <color theme="1"/>
        <rFont val="Calibri"/>
        <family val="2"/>
        <scheme val="minor"/>
      </rPr>
      <t xml:space="preserve">3. Engine overhaul cost. </t>
    </r>
    <r>
      <rPr>
        <sz val="11"/>
        <color theme="1"/>
        <rFont val="Calibri"/>
        <family val="2"/>
        <scheme val="minor"/>
      </rPr>
      <t xml:space="preserve">Enter the amount you expect to spend on an engine overhaul. This does not apply to passenger vans.
</t>
    </r>
    <r>
      <rPr>
        <b/>
        <sz val="11"/>
        <color theme="1"/>
        <rFont val="Calibri"/>
        <family val="2"/>
        <scheme val="minor"/>
      </rPr>
      <t>4. Transmission overhaul cost.</t>
    </r>
    <r>
      <rPr>
        <sz val="11"/>
        <color theme="1"/>
        <rFont val="Calibri"/>
        <family val="2"/>
        <scheme val="minor"/>
      </rPr>
      <t xml:space="preserve"> Enter the amount you expect to spend on a transmission overhaul. This does not apply to passenger vans.
</t>
    </r>
    <r>
      <rPr>
        <b/>
        <sz val="11"/>
        <color theme="1"/>
        <rFont val="Calibri"/>
        <family val="2"/>
        <scheme val="minor"/>
      </rPr>
      <t>5. Mileage point for overhaul.</t>
    </r>
    <r>
      <rPr>
        <sz val="11"/>
        <color theme="1"/>
        <rFont val="Calibri"/>
        <family val="2"/>
        <scheme val="minor"/>
      </rPr>
      <t xml:space="preserve"> Enter the mileage point at which you expect to conduct an engine and transmission overhaul. This does not apply to passenger vans.
</t>
    </r>
    <r>
      <rPr>
        <b/>
        <sz val="11"/>
        <color theme="1"/>
        <rFont val="Calibri"/>
        <family val="2"/>
        <scheme val="minor"/>
      </rPr>
      <t>6. Battery replacement cost.</t>
    </r>
    <r>
      <rPr>
        <sz val="11"/>
        <color theme="1"/>
        <rFont val="Calibri"/>
        <family val="2"/>
        <scheme val="minor"/>
      </rPr>
      <t xml:space="preserve"> Enter the cost of a replacement battery if you are using a hybrid bus.
</t>
    </r>
    <r>
      <rPr>
        <b/>
        <sz val="11"/>
        <color theme="1"/>
        <rFont val="Calibri"/>
        <family val="2"/>
        <scheme val="minor"/>
      </rPr>
      <t xml:space="preserve">7. Fuel cost per gallon. </t>
    </r>
    <r>
      <rPr>
        <sz val="11"/>
        <color theme="1"/>
        <rFont val="Calibri"/>
        <family val="2"/>
        <scheme val="minor"/>
      </rPr>
      <t>Enter the fuel cost per gallon. If you have chosen a hybrid, enter only the fuel cost; do not include costs for batteries.</t>
    </r>
  </si>
  <si>
    <r>
      <rPr>
        <b/>
        <sz val="13"/>
        <color theme="1"/>
        <rFont val="Calibri"/>
        <family val="2"/>
        <scheme val="minor"/>
      </rPr>
      <t>Infrastructure and Miscellaneous</t>
    </r>
    <r>
      <rPr>
        <sz val="11"/>
        <color theme="1"/>
        <rFont val="Calibri"/>
        <family val="2"/>
        <scheme val="minor"/>
      </rPr>
      <t xml:space="preserve">
Units may want to add infrastructure or calculate marketing and start-up costs in addition to bus purchase and operations. Enter “0” for any categories you don’t want to include in the estimate. The User’s Guide provides information about each of these inputs and their relative costs.
</t>
    </r>
    <r>
      <rPr>
        <b/>
        <sz val="11"/>
        <color theme="1"/>
        <rFont val="Calibri"/>
        <family val="2"/>
        <scheme val="minor"/>
      </rPr>
      <t xml:space="preserve">1. Fueling station. </t>
    </r>
    <r>
      <rPr>
        <sz val="11"/>
        <color theme="1"/>
        <rFont val="Calibri"/>
        <family val="2"/>
        <scheme val="minor"/>
      </rPr>
      <t xml:space="preserve">Enter the amount you plan to spend on a fueling station.
</t>
    </r>
    <r>
      <rPr>
        <b/>
        <sz val="11"/>
        <color theme="1"/>
        <rFont val="Calibri"/>
        <family val="2"/>
        <scheme val="minor"/>
      </rPr>
      <t>2. Maintenance facility.</t>
    </r>
    <r>
      <rPr>
        <sz val="11"/>
        <color theme="1"/>
        <rFont val="Calibri"/>
        <family val="2"/>
        <scheme val="minor"/>
      </rPr>
      <t xml:space="preserve"> Enter the amount you plan to spend on a maintenance facility. You can use the default estimate of $750,000 for one bay and storage for up to 5 buses, and can add for additional bays and storage as described in the User’s Guide. 
</t>
    </r>
    <r>
      <rPr>
        <b/>
        <sz val="11"/>
        <color theme="1"/>
        <rFont val="Calibri"/>
        <family val="2"/>
        <scheme val="minor"/>
      </rPr>
      <t xml:space="preserve">3. Bus stops and shelters. </t>
    </r>
    <r>
      <rPr>
        <sz val="11"/>
        <color theme="1"/>
        <rFont val="Calibri"/>
        <family val="2"/>
        <scheme val="minor"/>
      </rPr>
      <t xml:space="preserve">Enter the total amount you plan to spend on bus stops and shelters. You can use the default value of $10,000 for one bus sign and shelter.
</t>
    </r>
    <r>
      <rPr>
        <b/>
        <sz val="11"/>
        <color theme="1"/>
        <rFont val="Calibri"/>
        <family val="2"/>
        <scheme val="minor"/>
      </rPr>
      <t xml:space="preserve">4. Start up costs. </t>
    </r>
    <r>
      <rPr>
        <sz val="11"/>
        <color theme="1"/>
        <rFont val="Calibri"/>
        <family val="2"/>
        <scheme val="minor"/>
      </rPr>
      <t xml:space="preserve">Enter the total amount you plan to spend on start-up costs, which includes training, procurement, and initial marketing. You can use the default value of $15,000.
</t>
    </r>
    <r>
      <rPr>
        <b/>
        <sz val="11"/>
        <color theme="1"/>
        <rFont val="Calibri"/>
        <family val="2"/>
        <scheme val="minor"/>
      </rPr>
      <t xml:space="preserve">5. Annual Marketing costs. </t>
    </r>
    <r>
      <rPr>
        <sz val="11"/>
        <color theme="1"/>
        <rFont val="Calibri"/>
        <family val="2"/>
        <scheme val="minor"/>
      </rPr>
      <t xml:space="preserve">Enter the annual amount you plan to spend on marketing. You can use the default value of $5,000.
</t>
    </r>
  </si>
  <si>
    <r>
      <rPr>
        <b/>
        <sz val="13"/>
        <color theme="1"/>
        <rFont val="Calibri"/>
        <family val="2"/>
        <scheme val="minor"/>
      </rPr>
      <t>Seasonal Inputs</t>
    </r>
    <r>
      <rPr>
        <sz val="11"/>
        <color theme="1"/>
        <rFont val="Calibri"/>
        <family val="2"/>
        <scheme val="minor"/>
      </rPr>
      <t xml:space="preserve">
</t>
    </r>
    <r>
      <rPr>
        <b/>
        <sz val="11"/>
        <color theme="1"/>
        <rFont val="Calibri"/>
        <family val="2"/>
        <scheme val="minor"/>
      </rPr>
      <t xml:space="preserve">1. Annual visitation. </t>
    </r>
    <r>
      <rPr>
        <sz val="11"/>
        <color theme="1"/>
        <rFont val="Calibri"/>
        <family val="2"/>
        <scheme val="minor"/>
      </rPr>
      <t xml:space="preserve">Enter your annual visitation.
</t>
    </r>
    <r>
      <rPr>
        <b/>
        <sz val="11"/>
        <color theme="1"/>
        <rFont val="Calibri"/>
        <family val="2"/>
        <scheme val="minor"/>
      </rPr>
      <t>2. Expected ridership.</t>
    </r>
    <r>
      <rPr>
        <sz val="11"/>
        <color theme="1"/>
        <rFont val="Calibri"/>
        <family val="2"/>
        <scheme val="minor"/>
      </rPr>
      <t xml:space="preserve"> Enter your expected ridership. You can use 12% as a default for voluntary service if unknown.
</t>
    </r>
    <r>
      <rPr>
        <b/>
        <sz val="11"/>
        <color theme="1"/>
        <rFont val="Calibri"/>
        <family val="2"/>
        <scheme val="minor"/>
      </rPr>
      <t xml:space="preserve">3. Peak season days. </t>
    </r>
    <r>
      <rPr>
        <sz val="11"/>
        <color theme="1"/>
        <rFont val="Calibri"/>
        <family val="2"/>
        <scheme val="minor"/>
      </rPr>
      <t xml:space="preserve">Enter your peak season days. NOTE: If you do not have a “shoulder” season, or plan to run the same schedule for both seasons, enter the total number of service days here.
</t>
    </r>
    <r>
      <rPr>
        <b/>
        <sz val="11"/>
        <color theme="1"/>
        <rFont val="Calibri"/>
        <family val="2"/>
        <scheme val="minor"/>
      </rPr>
      <t xml:space="preserve">4. Shoulder season days. </t>
    </r>
    <r>
      <rPr>
        <sz val="11"/>
        <color theme="1"/>
        <rFont val="Calibri"/>
        <family val="2"/>
        <scheme val="minor"/>
      </rPr>
      <t xml:space="preserve">Enter your shoulder season days. If you included these days in the peak season field, because you plan to run the same service, leave this field blank.
</t>
    </r>
    <r>
      <rPr>
        <b/>
        <sz val="11"/>
        <color theme="1"/>
        <rFont val="Calibri"/>
        <family val="2"/>
        <scheme val="minor"/>
      </rPr>
      <t>5. % Visitation in peak season.</t>
    </r>
    <r>
      <rPr>
        <sz val="11"/>
        <color theme="1"/>
        <rFont val="Calibri"/>
        <family val="2"/>
        <scheme val="minor"/>
      </rPr>
      <t xml:space="preserve"> Enter the percentage of visitors who will visit during the peak season. If you included shoulder season days in with peak season days in the peak season field, then leave this field blank.
</t>
    </r>
    <r>
      <rPr>
        <b/>
        <sz val="11"/>
        <color theme="1"/>
        <rFont val="Calibri"/>
        <family val="2"/>
        <scheme val="minor"/>
      </rPr>
      <t>6. % Visitation Friday - Sunday.</t>
    </r>
    <r>
      <rPr>
        <sz val="11"/>
        <color theme="1"/>
        <rFont val="Calibri"/>
        <family val="2"/>
        <scheme val="minor"/>
      </rPr>
      <t xml:space="preserve"> Enter the percentage of visitors who will visit Friday, Saturday and Sunday. 
</t>
    </r>
    <r>
      <rPr>
        <b/>
        <sz val="11"/>
        <color theme="1"/>
        <rFont val="Calibri"/>
        <family val="2"/>
        <scheme val="minor"/>
      </rPr>
      <t>7. % Visitation in peak hours.</t>
    </r>
    <r>
      <rPr>
        <sz val="11"/>
        <color theme="1"/>
        <rFont val="Calibri"/>
        <family val="2"/>
        <scheme val="minor"/>
      </rPr>
      <t xml:space="preserve"> Enter the percentage of visitors who will visit during peak hours of the day. You can choose the peak hours in the schedule fields, explained in the next section. If you do not know, leave this field blank. 
</t>
    </r>
  </si>
  <si>
    <r>
      <rPr>
        <b/>
        <sz val="13"/>
        <color theme="1"/>
        <rFont val="Calibri"/>
        <family val="2"/>
        <scheme val="minor"/>
      </rPr>
      <t>Schedule Inputs</t>
    </r>
    <r>
      <rPr>
        <sz val="11"/>
        <color theme="1"/>
        <rFont val="Calibri"/>
        <family val="2"/>
        <scheme val="minor"/>
      </rPr>
      <t xml:space="preserve">
</t>
    </r>
    <r>
      <rPr>
        <b/>
        <sz val="11"/>
        <color theme="1"/>
        <rFont val="Calibri"/>
        <family val="2"/>
        <scheme val="minor"/>
      </rPr>
      <t>1. First pick up.</t>
    </r>
    <r>
      <rPr>
        <sz val="11"/>
        <color theme="1"/>
        <rFont val="Calibri"/>
        <family val="2"/>
        <scheme val="minor"/>
      </rPr>
      <t xml:space="preserve"> Enter the time of the first pick up, at the bus origin.
</t>
    </r>
    <r>
      <rPr>
        <b/>
        <sz val="11"/>
        <color theme="1"/>
        <rFont val="Calibri"/>
        <family val="2"/>
        <scheme val="minor"/>
      </rPr>
      <t>2. Last pick up.</t>
    </r>
    <r>
      <rPr>
        <sz val="11"/>
        <color theme="1"/>
        <rFont val="Calibri"/>
        <family val="2"/>
        <scheme val="minor"/>
      </rPr>
      <t xml:space="preserve"> Enter the time of the last pick up, at the bus origin.
</t>
    </r>
    <r>
      <rPr>
        <b/>
        <sz val="11"/>
        <color theme="1"/>
        <rFont val="Calibri"/>
        <family val="2"/>
        <scheme val="minor"/>
      </rPr>
      <t xml:space="preserve">3. Headways. </t>
    </r>
    <r>
      <rPr>
        <sz val="11"/>
        <color theme="1"/>
        <rFont val="Calibri"/>
        <family val="2"/>
        <scheme val="minor"/>
      </rPr>
      <t xml:space="preserve">Enter the bus headways in minutes. The headway is the amount of time between when each bus leaves the origin. For example, a service that runs every hour would have a 60-minute headway. 
</t>
    </r>
    <r>
      <rPr>
        <b/>
        <sz val="11"/>
        <color theme="1"/>
        <rFont val="Calibri"/>
        <family val="2"/>
        <scheme val="minor"/>
      </rPr>
      <t>4. Peak start / peak end.</t>
    </r>
    <r>
      <rPr>
        <sz val="11"/>
        <color theme="1"/>
        <rFont val="Calibri"/>
        <family val="2"/>
        <scheme val="minor"/>
      </rPr>
      <t xml:space="preserve"> Enter the start and end of the peak periods per day, up to two periods, if known. If unknown, leave blank.
</t>
    </r>
    <r>
      <rPr>
        <b/>
        <sz val="11"/>
        <color theme="1"/>
        <rFont val="Calibri"/>
        <family val="2"/>
        <scheme val="minor"/>
      </rPr>
      <t>5. Peak headways.</t>
    </r>
    <r>
      <rPr>
        <sz val="11"/>
        <color theme="1"/>
        <rFont val="Calibri"/>
        <family val="2"/>
        <scheme val="minor"/>
      </rPr>
      <t xml:space="preserve"> If you entered peak periods and plan to change the bus headways during these peak periods, enter bus headways in minutes during peak hours. If you entered peak periods and want to estimate bus capacity during this period but do not plan to change the bus headways, enter the same number used for headways above. YOU MUST ENTER HEADWAY INFORMATION FOR AN ACCURATE ESTIMATE.
</t>
    </r>
    <r>
      <rPr>
        <sz val="11"/>
        <color rgb="FFFF0000"/>
        <rFont val="Calibri"/>
        <family val="2"/>
        <scheme val="minor"/>
      </rPr>
      <t>NOTE: If you do not plan to operate in a shoulder season, or plan to use the same schedule for peak and shoulder seasons, only enter numbers in the peak season fields.</t>
    </r>
    <r>
      <rPr>
        <sz val="11"/>
        <color theme="1"/>
        <rFont val="Calibri"/>
        <family val="2"/>
        <scheme val="minor"/>
      </rPr>
      <t xml:space="preserve">
</t>
    </r>
  </si>
  <si>
    <r>
      <rPr>
        <b/>
        <sz val="13"/>
        <color theme="1"/>
        <rFont val="Calibri"/>
        <family val="2"/>
        <scheme val="minor"/>
      </rPr>
      <t>Summary</t>
    </r>
    <r>
      <rPr>
        <sz val="11"/>
        <color theme="1"/>
        <rFont val="Calibri"/>
        <family val="2"/>
        <scheme val="minor"/>
      </rPr>
      <t xml:space="preserve">
Select which schedule you used from the drop down menu in green. This summary will show you average costs per year, total cumulative costs over time, and breakdown by cost type.
</t>
    </r>
  </si>
  <si>
    <r>
      <rPr>
        <b/>
        <sz val="13"/>
        <color theme="1"/>
        <rFont val="Calibri"/>
        <family val="2"/>
        <scheme val="minor"/>
      </rPr>
      <t>Default Data</t>
    </r>
    <r>
      <rPr>
        <sz val="11"/>
        <color theme="1"/>
        <rFont val="Calibri"/>
        <family val="2"/>
        <scheme val="minor"/>
      </rPr>
      <t xml:space="preserve">
This worksheet shows the default figures used in the model. For more information on any of these inputs, consult the User’s Guide.
</t>
    </r>
  </si>
  <si>
    <t>Required Inputs &amp; Basic Schedule Sheet</t>
  </si>
  <si>
    <t>Detailed Schedule Sheet</t>
  </si>
  <si>
    <t>Summary Sheet</t>
  </si>
  <si>
    <t>Default Data Sheet</t>
  </si>
  <si>
    <r>
      <rPr>
        <b/>
        <sz val="13"/>
        <color theme="1"/>
        <rFont val="Calibri"/>
        <family val="2"/>
        <scheme val="minor"/>
      </rPr>
      <t>Detailed Schedule</t>
    </r>
    <r>
      <rPr>
        <sz val="11"/>
        <color theme="1"/>
        <rFont val="Calibri"/>
        <family val="2"/>
        <scheme val="minor"/>
      </rPr>
      <t xml:space="preserve">
Use this worksheet if you don’t know how many buses you need, or have a variable schedule. This worksheet can also help estimate bus capacity based on ridership. This worksheet uses inputs from the Service Inputs on the prior sheet. NOTE: the schedule outputs of the Detailed Schedule worksheet are for estimating purposes only -- actual schedules may need to be tweaked manually according to unit resources and local conditions.</t>
    </r>
  </si>
  <si>
    <t>School bus diesel (V6)</t>
  </si>
  <si>
    <r>
      <rPr>
        <b/>
        <sz val="9"/>
        <color theme="1"/>
        <rFont val="Calibri"/>
        <family val="2"/>
        <scheme val="minor"/>
      </rPr>
      <t xml:space="preserve">INSTRUCTIONS: </t>
    </r>
    <r>
      <rPr>
        <sz val="9"/>
        <color theme="1"/>
        <rFont val="Calibri"/>
        <family val="2"/>
        <scheme val="minor"/>
      </rPr>
      <t xml:space="preserve">Enter times for first pick up and last pick up at the bus origin (e.g. visitor center) in the NON PEAK hours section for each applicable season and section of the week. </t>
    </r>
    <r>
      <rPr>
        <b/>
        <sz val="9"/>
        <color theme="1"/>
        <rFont val="Calibri"/>
        <family val="2"/>
        <scheme val="minor"/>
      </rPr>
      <t xml:space="preserve"> </t>
    </r>
    <r>
      <rPr>
        <sz val="9"/>
        <color theme="1"/>
        <rFont val="Calibri"/>
        <family val="2"/>
        <scheme val="minor"/>
      </rPr>
      <t xml:space="preserve">Enter headways  in minutes. </t>
    </r>
    <r>
      <rPr>
        <b/>
        <sz val="9"/>
        <color rgb="FFFF0000"/>
        <rFont val="Calibri"/>
        <family val="2"/>
        <scheme val="minor"/>
      </rPr>
      <t>If you do not plan to operate in a shoulder season, or plan to use the same schedule for peak and shoulder seasons, only enter numbers in the peak season fields</t>
    </r>
    <r>
      <rPr>
        <b/>
        <sz val="9"/>
        <color theme="1"/>
        <rFont val="Calibri"/>
        <family val="2"/>
        <scheme val="minor"/>
      </rPr>
      <t xml:space="preserve">. </t>
    </r>
    <r>
      <rPr>
        <b/>
        <sz val="9"/>
        <color rgb="FFFF0000"/>
        <rFont val="Calibri"/>
        <family val="2"/>
        <scheme val="minor"/>
      </rPr>
      <t xml:space="preserve">If you plan to run a uniform service, or don’t know if your unit has peak hours, only enter times in the non peak section. </t>
    </r>
    <r>
      <rPr>
        <b/>
        <sz val="9"/>
        <color theme="1"/>
        <rFont val="Calibri"/>
        <family val="2"/>
        <scheme val="minor"/>
      </rPr>
      <t>TIMES MUST BE ENTERED IN THE FOLLOWING FORMAT: 12:15 AM.</t>
    </r>
    <r>
      <rPr>
        <sz val="9"/>
        <color theme="1"/>
        <rFont val="Calibri"/>
        <family val="2"/>
        <scheme val="minor"/>
      </rPr>
      <t xml:space="preserve">
</t>
    </r>
    <r>
      <rPr>
        <b/>
        <sz val="9"/>
        <color theme="1"/>
        <rFont val="Calibri"/>
        <family val="2"/>
        <scheme val="minor"/>
      </rPr>
      <t>PEAK CALCULATIONS:</t>
    </r>
    <r>
      <rPr>
        <sz val="9"/>
        <color theme="1"/>
        <rFont val="Calibri"/>
        <family val="2"/>
        <scheme val="minor"/>
      </rPr>
      <t xml:space="preserve">  Enter the start and end of the peak periods per day, up to two periods, if known. If unknown, leave blank. </t>
    </r>
    <r>
      <rPr>
        <i/>
        <sz val="9"/>
        <color theme="1"/>
        <rFont val="Calibri"/>
        <family val="2"/>
        <scheme val="minor"/>
      </rPr>
      <t>For peak headways:</t>
    </r>
    <r>
      <rPr>
        <sz val="9"/>
        <color theme="1"/>
        <rFont val="Calibri"/>
        <family val="2"/>
        <scheme val="minor"/>
      </rPr>
      <t xml:space="preserve"> If you entered peak periods and want to estimate bus capacity during this period </t>
    </r>
    <r>
      <rPr>
        <b/>
        <sz val="9"/>
        <color theme="1"/>
        <rFont val="Calibri"/>
        <family val="2"/>
        <scheme val="minor"/>
      </rPr>
      <t>AND</t>
    </r>
    <r>
      <rPr>
        <sz val="9"/>
        <color theme="1"/>
        <rFont val="Calibri"/>
        <family val="2"/>
        <scheme val="minor"/>
      </rPr>
      <t xml:space="preserve"> plan to change the bus headways, enter the number of minutes per headway during peak hours. If you entered peak periods and want to estimate bus capacity during this period </t>
    </r>
    <r>
      <rPr>
        <b/>
        <sz val="9"/>
        <color theme="1"/>
        <rFont val="Calibri"/>
        <family val="2"/>
        <scheme val="minor"/>
      </rPr>
      <t>BUT DO NOT</t>
    </r>
    <r>
      <rPr>
        <sz val="9"/>
        <color theme="1"/>
        <rFont val="Calibri"/>
        <family val="2"/>
        <scheme val="minor"/>
      </rPr>
      <t xml:space="preserve"> plan to change the bus headways, enter the same number used for headways above.</t>
    </r>
    <r>
      <rPr>
        <b/>
        <sz val="9"/>
        <color theme="1"/>
        <rFont val="Calibri"/>
        <family val="2"/>
        <scheme val="minor"/>
      </rPr>
      <t xml:space="preserve"> YOU MUST ENTER HEADWAY INFORMATION FOR AN ACCURATE ESTIMATE.  Note: all inputs from the previous page, such as bus type and route length will be used to calculate the total bus cost. This sheet only calculates annual miles travelled, annual vehicle hours, and capacity based on visitation and desired schedule. To calculate ONLY peak period service (if you want to run service only at rush hours), enter the start and end times in the non peak period. For headway, enter the total time between the end of the first peak service and beginning of second peak service (for example, if service ends at 11 pm and begins again at 4 pm, enter 300, or the total minutes between 11 am and 4 pm). Enter peak service times as usual.</t>
    </r>
  </si>
  <si>
    <r>
      <rPr>
        <b/>
        <sz val="13"/>
        <color theme="1"/>
        <rFont val="Calibri"/>
        <family val="2"/>
        <scheme val="minor"/>
      </rPr>
      <t>Basic Schedule Inputs</t>
    </r>
    <r>
      <rPr>
        <sz val="11"/>
        <color theme="1"/>
        <rFont val="Calibri"/>
        <family val="2"/>
        <scheme val="minor"/>
      </rPr>
      <t xml:space="preserve">
You can use this basic schedule tool, or use the Detailed Schedule worksheet to estimate costs. The Basic Schedule is meant for units who plan to run the same number of trips each day and who know how many buses they plan to purchase.
</t>
    </r>
    <r>
      <rPr>
        <b/>
        <sz val="11"/>
        <color theme="1"/>
        <rFont val="Calibri"/>
        <family val="2"/>
        <scheme val="minor"/>
      </rPr>
      <t>1. Number of buses.</t>
    </r>
    <r>
      <rPr>
        <sz val="11"/>
        <color theme="1"/>
        <rFont val="Calibri"/>
        <family val="2"/>
        <scheme val="minor"/>
      </rPr>
      <t xml:space="preserve"> Enter the number of buses you want to purchase. If you need help determining the number of buses, you can use the Detailed Schedule worksheet.
</t>
    </r>
    <r>
      <rPr>
        <b/>
        <sz val="11"/>
        <color theme="1"/>
        <rFont val="Calibri"/>
        <family val="2"/>
        <scheme val="minor"/>
      </rPr>
      <t xml:space="preserve">2. Number of trips. </t>
    </r>
    <r>
      <rPr>
        <sz val="11"/>
        <color theme="1"/>
        <rFont val="Calibri"/>
        <family val="2"/>
        <scheme val="minor"/>
      </rPr>
      <t xml:space="preserve">Enter the number of total trips running each day. If you need help determining the number of trips, or if you plan to have a more complex or variable schedule, you can use the Detailed Schedule worksheet.
</t>
    </r>
    <r>
      <rPr>
        <b/>
        <sz val="11"/>
        <color theme="1"/>
        <rFont val="Calibri"/>
        <family val="2"/>
        <scheme val="minor"/>
      </rPr>
      <t xml:space="preserve">3. Annual service days. </t>
    </r>
    <r>
      <rPr>
        <sz val="11"/>
        <color theme="1"/>
        <rFont val="Calibri"/>
        <family val="2"/>
        <scheme val="minor"/>
      </rPr>
      <t xml:space="preserve">Enter the number of days you plan to run the bus each year. Enter only the number of days your bus will be running. </t>
    </r>
  </si>
  <si>
    <r>
      <rPr>
        <b/>
        <sz val="13"/>
        <color theme="1"/>
        <rFont val="Calibri"/>
        <family val="2"/>
        <scheme val="minor"/>
      </rPr>
      <t>Service Inputs</t>
    </r>
    <r>
      <rPr>
        <sz val="11"/>
        <color theme="1"/>
        <rFont val="Calibri"/>
        <family val="2"/>
        <scheme val="minor"/>
      </rPr>
      <t xml:space="preserve">
Basic schedule inputs are required to run this model.
</t>
    </r>
    <r>
      <rPr>
        <b/>
        <sz val="11"/>
        <color theme="1"/>
        <rFont val="Calibri"/>
        <family val="2"/>
        <scheme val="minor"/>
      </rPr>
      <t>1. Bus type.</t>
    </r>
    <r>
      <rPr>
        <sz val="11"/>
        <color theme="1"/>
        <rFont val="Calibri"/>
        <family val="2"/>
        <scheme val="minor"/>
      </rPr>
      <t xml:space="preserve"> Choose from drop down list of buses. If you have a particular bus in mind, choose the bus that is most similar to your chosen bus. The accompanying User's Guide describes the bus types in detail.
</t>
    </r>
    <r>
      <rPr>
        <b/>
        <sz val="11"/>
        <color theme="1"/>
        <rFont val="Calibri"/>
        <family val="2"/>
        <scheme val="minor"/>
      </rPr>
      <t xml:space="preserve">2. Bus price. </t>
    </r>
    <r>
      <rPr>
        <sz val="11"/>
        <color theme="1"/>
        <rFont val="Calibri"/>
        <family val="2"/>
        <scheme val="minor"/>
      </rPr>
      <t xml:space="preserve">Enter the purchase price of the bus. A default value based on your chosen bus will appear in the cell to the left. Use this number if you do not know the purchase price of your bus.
</t>
    </r>
    <r>
      <rPr>
        <b/>
        <sz val="11"/>
        <color theme="1"/>
        <rFont val="Calibri"/>
        <family val="2"/>
        <scheme val="minor"/>
      </rPr>
      <t xml:space="preserve">3. Route round-trip mileage. </t>
    </r>
    <r>
      <rPr>
        <sz val="11"/>
        <color theme="1"/>
        <rFont val="Calibri"/>
        <family val="2"/>
        <scheme val="minor"/>
      </rPr>
      <t xml:space="preserve">Enter the round trip mileage. For loops, use the total distance the bus runs each trip. For linear routes, use the distance the bus will run from the origin to the final destination, and back to the origin.
</t>
    </r>
    <r>
      <rPr>
        <b/>
        <sz val="11"/>
        <color theme="1"/>
        <rFont val="Calibri"/>
        <family val="2"/>
        <scheme val="minor"/>
      </rPr>
      <t xml:space="preserve">4. Average round-trip travel time, including stops, in minutes. </t>
    </r>
    <r>
      <rPr>
        <sz val="11"/>
        <color theme="1"/>
        <rFont val="Calibri"/>
        <family val="2"/>
        <scheme val="minor"/>
      </rPr>
      <t xml:space="preserve">Enter the round trip travel time in MINUTES (for example, enter “60” if your travel time is 1 hour). Include the time the bus may be stopped to idle or pick up passengers. 
</t>
    </r>
    <r>
      <rPr>
        <b/>
        <sz val="11"/>
        <color theme="1"/>
        <rFont val="Calibri"/>
        <family val="2"/>
        <scheme val="minor"/>
      </rPr>
      <t xml:space="preserve">5. Driver hourly wage. </t>
    </r>
    <r>
      <rPr>
        <sz val="11"/>
        <color theme="1"/>
        <rFont val="Calibri"/>
        <family val="2"/>
        <scheme val="minor"/>
      </rPr>
      <t xml:space="preserve">Enter the average hourly wage for drivers. Enter “0” if you plan to use unit staff or volunteers.
</t>
    </r>
    <r>
      <rPr>
        <b/>
        <sz val="11"/>
        <color theme="1"/>
        <rFont val="Calibri"/>
        <family val="2"/>
        <scheme val="minor"/>
      </rPr>
      <t xml:space="preserve">6. Road conditions. </t>
    </r>
    <r>
      <rPr>
        <sz val="11"/>
        <color theme="1"/>
        <rFont val="Calibri"/>
        <family val="2"/>
        <scheme val="minor"/>
      </rPr>
      <t xml:space="preserve">Choose from the drop down of average road conditions. Road conditions will affect the maintenance costs and fuel economy fields. See the User’s Guide for guidance on selecting the appropriate road conditions for your unit.
</t>
    </r>
    <r>
      <rPr>
        <b/>
        <sz val="11"/>
        <color theme="1"/>
        <rFont val="Calibri"/>
        <family val="2"/>
        <scheme val="minor"/>
      </rPr>
      <t xml:space="preserve">7. Inflation rate. </t>
    </r>
    <r>
      <rPr>
        <sz val="11"/>
        <color theme="1"/>
        <rFont val="Calibri"/>
        <family val="2"/>
        <scheme val="minor"/>
      </rPr>
      <t>Enter the inflation rate to use to calculate the bus costs. This is an average inflation rate that will be associated with all relevant costs. You can use the default rate of 3% or enter your own.</t>
    </r>
  </si>
  <si>
    <t>Basic Schedule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</si>
</sst>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41" formatCode="_(* #,##0_);_(* \(#,##0\);_(* &quot;-&quot;_);_(@_)"/>
    <numFmt numFmtId="44" formatCode="_(&quot;$&quot;* #,##0.00_);_(&quot;$&quot;* \(#,##0.00\);_(&quot;$&quot;* &quot;-&quot;??_);_(@_)"/>
    <numFmt numFmtId="43" formatCode="_(* #,##0.00_);_(* \(#,##0.00\);_(* &quot;-&quot;??_);_(@_)"/>
    <numFmt numFmtId="164" formatCode="[$-F400]h:mm:ss\ AM/PM"/>
    <numFmt numFmtId="165" formatCode="&quot;$&quot;#,##0.00"/>
    <numFmt numFmtId="166" formatCode="0.0"/>
    <numFmt numFmtId="167" formatCode="[$-409]h:mm\ AM/PM;@"/>
    <numFmt numFmtId="168" formatCode="&quot;$&quot;#,##0"/>
    <numFmt numFmtId="169" formatCode="_(* #,##0_);_(* \(#,##0\);_(* &quot;-&quot;??_);_(@_)"/>
    <numFmt numFmtId="170" formatCode="0.0%"/>
    <numFmt numFmtId="171" formatCode="#,##0.0"/>
  </numFmts>
  <fonts count="47" x14ac:knownFonts="1">
    <font>
      <sz val="11"/>
      <color theme="1"/>
      <name val="Calibri"/>
      <family val="2"/>
      <scheme val="minor"/>
    </font>
    <font>
      <sz val="11"/>
      <color theme="1"/>
      <name val="Calibri"/>
      <family val="2"/>
      <scheme val="minor"/>
    </font>
    <font>
      <sz val="11"/>
      <color rgb="FF3F3F76"/>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1"/>
      <color rgb="FF006100"/>
      <name val="Calibri"/>
      <family val="2"/>
      <scheme val="minor"/>
    </font>
    <font>
      <b/>
      <sz val="11"/>
      <color rgb="FF3F3F3F"/>
      <name val="Calibri"/>
      <family val="2"/>
      <scheme val="minor"/>
    </font>
    <font>
      <u/>
      <sz val="11"/>
      <color theme="10"/>
      <name val="Calibri"/>
      <family val="2"/>
    </font>
    <font>
      <sz val="10"/>
      <name val="Calibri"/>
      <family val="2"/>
      <scheme val="minor"/>
    </font>
    <font>
      <sz val="14"/>
      <color theme="0"/>
      <name val="Calibri"/>
      <family val="2"/>
      <scheme val="minor"/>
    </font>
    <font>
      <sz val="10"/>
      <color theme="0"/>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i/>
      <sz val="8"/>
      <color theme="1"/>
      <name val="Calibri"/>
      <family val="2"/>
      <scheme val="minor"/>
    </font>
    <font>
      <b/>
      <i/>
      <sz val="10"/>
      <color rgb="FF3F3F3F"/>
      <name val="Calibri"/>
      <family val="2"/>
      <scheme val="minor"/>
    </font>
    <font>
      <u/>
      <sz val="10"/>
      <color theme="10"/>
      <name val="Calibri"/>
      <family val="2"/>
    </font>
    <font>
      <sz val="10"/>
      <color theme="1"/>
      <name val="Times New Roman"/>
      <family val="1"/>
    </font>
    <font>
      <sz val="8"/>
      <color theme="1"/>
      <name val="Calibri"/>
      <family val="2"/>
      <scheme val="minor"/>
    </font>
    <font>
      <i/>
      <sz val="10"/>
      <color rgb="FF3F3F3F"/>
      <name val="Calibri"/>
      <family val="2"/>
      <scheme val="minor"/>
    </font>
    <font>
      <b/>
      <sz val="10"/>
      <color theme="0"/>
      <name val="Calibri"/>
      <family val="2"/>
      <scheme val="minor"/>
    </font>
    <font>
      <b/>
      <sz val="11"/>
      <color theme="0"/>
      <name val="Calibri"/>
      <family val="2"/>
      <scheme val="minor"/>
    </font>
    <font>
      <sz val="11"/>
      <color theme="1" tint="0.34998626667073579"/>
      <name val="Calibri"/>
      <family val="2"/>
      <scheme val="minor"/>
    </font>
    <font>
      <i/>
      <sz val="10"/>
      <color theme="1" tint="0.34998626667073579"/>
      <name val="Calibri"/>
      <family val="2"/>
      <scheme val="minor"/>
    </font>
    <font>
      <i/>
      <sz val="8"/>
      <color theme="1" tint="0.34998626667073579"/>
      <name val="Calibri"/>
      <family val="2"/>
      <scheme val="minor"/>
    </font>
    <font>
      <sz val="10"/>
      <color theme="1" tint="0.34998626667073579"/>
      <name val="Calibri"/>
      <family val="2"/>
      <scheme val="minor"/>
    </font>
    <font>
      <b/>
      <sz val="18"/>
      <color theme="0"/>
      <name val="Calibri"/>
      <family val="2"/>
      <scheme val="minor"/>
    </font>
    <font>
      <b/>
      <sz val="10"/>
      <name val="Calibri"/>
      <family val="2"/>
      <scheme val="minor"/>
    </font>
    <font>
      <sz val="9"/>
      <color theme="1"/>
      <name val="Calibri"/>
      <family val="2"/>
      <scheme val="minor"/>
    </font>
    <font>
      <sz val="10"/>
      <color theme="0" tint="-0.499984740745262"/>
      <name val="Calibri"/>
      <family val="2"/>
      <scheme val="minor"/>
    </font>
    <font>
      <i/>
      <sz val="10"/>
      <color theme="0" tint="-0.499984740745262"/>
      <name val="Calibri"/>
      <family val="2"/>
      <scheme val="minor"/>
    </font>
    <font>
      <b/>
      <i/>
      <sz val="12"/>
      <color theme="1"/>
      <name val="Calibri"/>
      <family val="2"/>
      <scheme val="minor"/>
    </font>
    <font>
      <b/>
      <sz val="14"/>
      <color theme="0"/>
      <name val="Calibri"/>
      <family val="2"/>
      <scheme val="minor"/>
    </font>
    <font>
      <b/>
      <sz val="16"/>
      <color theme="0"/>
      <name val="Calibri"/>
      <family val="2"/>
      <scheme val="minor"/>
    </font>
    <font>
      <sz val="16"/>
      <color theme="1"/>
      <name val="Calibri"/>
      <family val="2"/>
      <scheme val="minor"/>
    </font>
    <font>
      <b/>
      <sz val="11"/>
      <color theme="1"/>
      <name val="Calibri"/>
      <family val="2"/>
      <scheme val="minor"/>
    </font>
    <font>
      <b/>
      <sz val="8"/>
      <color theme="1"/>
      <name val="Calibri"/>
      <family val="2"/>
      <scheme val="minor"/>
    </font>
    <font>
      <b/>
      <sz val="9"/>
      <color theme="1"/>
      <name val="Calibri"/>
      <family val="2"/>
      <scheme val="minor"/>
    </font>
    <font>
      <i/>
      <sz val="9"/>
      <color theme="1"/>
      <name val="Calibri"/>
      <family val="2"/>
      <scheme val="minor"/>
    </font>
    <font>
      <b/>
      <sz val="9"/>
      <color rgb="FFFF0000"/>
      <name val="Calibri"/>
      <family val="2"/>
      <scheme val="minor"/>
    </font>
    <font>
      <b/>
      <i/>
      <sz val="10"/>
      <color theme="1"/>
      <name val="Calibri"/>
      <family val="2"/>
      <scheme val="minor"/>
    </font>
    <font>
      <sz val="11"/>
      <color rgb="FFFF0000"/>
      <name val="Calibri"/>
      <family val="2"/>
      <scheme val="minor"/>
    </font>
    <font>
      <b/>
      <sz val="13"/>
      <color theme="1"/>
      <name val="Calibri"/>
      <family val="2"/>
      <scheme val="minor"/>
    </font>
    <font>
      <b/>
      <sz val="14"/>
      <color theme="1"/>
      <name val="Calibri"/>
      <family val="2"/>
      <scheme val="minor"/>
    </font>
    <font>
      <b/>
      <sz val="12"/>
      <color rgb="FF00B050"/>
      <name val="Calibri"/>
      <family val="2"/>
      <scheme val="minor"/>
    </font>
    <font>
      <sz val="11"/>
      <color rgb="FF00B050"/>
      <name val="Calibri"/>
      <family val="2"/>
      <scheme val="minor"/>
    </font>
  </fonts>
  <fills count="14">
    <fill>
      <patternFill patternType="none"/>
    </fill>
    <fill>
      <patternFill patternType="gray125"/>
    </fill>
    <fill>
      <patternFill patternType="solid">
        <fgColor rgb="FFFFCC99"/>
      </patternFill>
    </fill>
    <fill>
      <patternFill patternType="solid">
        <fgColor rgb="FFFFFFCC"/>
      </patternFill>
    </fill>
    <fill>
      <patternFill patternType="solid">
        <fgColor rgb="FFC6EFCE"/>
      </patternFill>
    </fill>
    <fill>
      <patternFill patternType="solid">
        <fgColor rgb="FFF2F2F2"/>
      </patternFill>
    </fill>
    <fill>
      <patternFill patternType="solid">
        <fgColor theme="2"/>
        <bgColor indexed="64"/>
      </patternFill>
    </fill>
    <fill>
      <patternFill patternType="solid">
        <fgColor theme="2" tint="-0.499984740745262"/>
        <bgColor indexed="64"/>
      </patternFill>
    </fill>
    <fill>
      <patternFill patternType="solid">
        <fgColor rgb="FF89B579"/>
        <bgColor indexed="64"/>
      </patternFill>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tint="-9.9978637043366805E-2"/>
        <bgColor indexed="64"/>
      </patternFill>
    </fill>
  </fills>
  <borders count="83">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medium">
        <color auto="1"/>
      </left>
      <right/>
      <top style="medium">
        <color auto="1"/>
      </top>
      <bottom/>
      <diagonal/>
    </border>
    <border>
      <left style="thin">
        <color rgb="FF7F7F7F"/>
      </left>
      <right style="medium">
        <color auto="1"/>
      </right>
      <top style="medium">
        <color auto="1"/>
      </top>
      <bottom style="thin">
        <color rgb="FF7F7F7F"/>
      </bottom>
      <diagonal/>
    </border>
    <border>
      <left style="medium">
        <color auto="1"/>
      </left>
      <right/>
      <top/>
      <bottom/>
      <diagonal/>
    </border>
    <border>
      <left style="thin">
        <color rgb="FF7F7F7F"/>
      </left>
      <right style="medium">
        <color auto="1"/>
      </right>
      <top style="thin">
        <color rgb="FF7F7F7F"/>
      </top>
      <bottom style="thin">
        <color rgb="FF7F7F7F"/>
      </bottom>
      <diagonal/>
    </border>
    <border>
      <left style="thin">
        <color rgb="FF3F3F3F"/>
      </left>
      <right style="medium">
        <color auto="1"/>
      </right>
      <top style="thin">
        <color rgb="FF3F3F3F"/>
      </top>
      <bottom style="thin">
        <color rgb="FF3F3F3F"/>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medium">
        <color auto="1"/>
      </right>
      <top style="thin">
        <color rgb="FF3F3F3F"/>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auto="1"/>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theme="0" tint="-0.24994659260841701"/>
      </right>
      <top style="thin">
        <color indexed="64"/>
      </top>
      <bottom style="thin">
        <color theme="0" tint="-0.24994659260841701"/>
      </bottom>
      <diagonal/>
    </border>
    <border>
      <left style="thin">
        <color theme="0" tint="-0.24994659260841701"/>
      </left>
      <right style="medium">
        <color auto="1"/>
      </right>
      <top style="thin">
        <color indexed="64"/>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medium">
        <color auto="1"/>
      </bottom>
      <diagonal/>
    </border>
    <border>
      <left style="thin">
        <color theme="0" tint="-0.24994659260841701"/>
      </left>
      <right style="medium">
        <color auto="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medium">
        <color auto="1"/>
      </right>
      <top style="thin">
        <color indexed="64"/>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medium">
        <color auto="1"/>
      </right>
      <top style="thin">
        <color theme="0" tint="-0.34998626667073579"/>
      </top>
      <bottom style="medium">
        <color auto="1"/>
      </bottom>
      <diagonal/>
    </border>
    <border>
      <left/>
      <right style="thin">
        <color rgb="FFB2B2B2"/>
      </right>
      <top style="thin">
        <color rgb="FFB2B2B2"/>
      </top>
      <bottom style="thin">
        <color rgb="FFB2B2B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rgb="FF3F3F3F"/>
      </left>
      <right style="thin">
        <color indexed="64"/>
      </right>
      <top style="thin">
        <color indexed="64"/>
      </top>
      <bottom style="thin">
        <color rgb="FF3F3F3F"/>
      </bottom>
      <diagonal/>
    </border>
    <border>
      <left style="thin">
        <color rgb="FF3F3F3F"/>
      </left>
      <right style="thin">
        <color indexed="64"/>
      </right>
      <top style="thin">
        <color rgb="FF3F3F3F"/>
      </top>
      <bottom style="thin">
        <color rgb="FF3F3F3F"/>
      </bottom>
      <diagonal/>
    </border>
    <border>
      <left style="thin">
        <color theme="1"/>
      </left>
      <right/>
      <top style="thin">
        <color theme="1"/>
      </top>
      <bottom/>
      <diagonal/>
    </border>
    <border>
      <left style="thin">
        <color rgb="FF3F3F3F"/>
      </left>
      <right style="thin">
        <color theme="1"/>
      </right>
      <top style="thin">
        <color theme="1"/>
      </top>
      <bottom style="thin">
        <color rgb="FF3F3F3F"/>
      </bottom>
      <diagonal/>
    </border>
    <border>
      <left style="thin">
        <color theme="1"/>
      </left>
      <right/>
      <top/>
      <bottom/>
      <diagonal/>
    </border>
    <border>
      <left style="thin">
        <color rgb="FF3F3F3F"/>
      </left>
      <right style="thin">
        <color theme="1"/>
      </right>
      <top style="thin">
        <color rgb="FF3F3F3F"/>
      </top>
      <bottom style="thin">
        <color rgb="FF3F3F3F"/>
      </bottom>
      <diagonal/>
    </border>
    <border>
      <left style="thin">
        <color theme="1"/>
      </left>
      <right/>
      <top/>
      <bottom style="thin">
        <color theme="1"/>
      </bottom>
      <diagonal/>
    </border>
    <border>
      <left style="thin">
        <color rgb="FF3F3F3F"/>
      </left>
      <right style="thin">
        <color theme="1"/>
      </right>
      <top style="thin">
        <color rgb="FF3F3F3F"/>
      </top>
      <bottom style="thin">
        <color theme="1"/>
      </bottom>
      <diagonal/>
    </border>
    <border>
      <left style="thin">
        <color rgb="FF3F3F3F"/>
      </left>
      <right style="thin">
        <color auto="1"/>
      </right>
      <top style="thin">
        <color rgb="FF3F3F3F"/>
      </top>
      <bottom/>
      <diagonal/>
    </border>
    <border>
      <left style="thin">
        <color auto="1"/>
      </left>
      <right style="thin">
        <color rgb="FF3F3F3F"/>
      </right>
      <top/>
      <bottom style="thin">
        <color auto="1"/>
      </bottom>
      <diagonal/>
    </border>
    <border>
      <left style="thin">
        <color rgb="FF3F3F3F"/>
      </left>
      <right style="thin">
        <color auto="1"/>
      </right>
      <top style="thin">
        <color auto="1"/>
      </top>
      <bottom style="thin">
        <color auto="1"/>
      </bottom>
      <diagonal/>
    </border>
    <border>
      <left style="thin">
        <color rgb="FF3F3F3F"/>
      </left>
      <right style="thin">
        <color theme="1"/>
      </right>
      <top style="thin">
        <color rgb="FF3F3F3F"/>
      </top>
      <bottom/>
      <diagonal/>
    </border>
    <border>
      <left style="thin">
        <color theme="2"/>
      </left>
      <right style="thin">
        <color theme="2"/>
      </right>
      <top style="thin">
        <color theme="2"/>
      </top>
      <bottom style="medium">
        <color indexed="64"/>
      </bottom>
      <diagonal/>
    </border>
    <border>
      <left/>
      <right/>
      <top/>
      <bottom style="medium">
        <color theme="2" tint="-0.499984740745262"/>
      </bottom>
      <diagonal/>
    </border>
    <border>
      <left/>
      <right/>
      <top/>
      <bottom style="thin">
        <color theme="2" tint="-0.499984740745262"/>
      </bottom>
      <diagonal/>
    </border>
    <border>
      <left/>
      <right/>
      <top style="medium">
        <color theme="2" tint="-0.499984740745262"/>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7F7F7F"/>
      </right>
      <top style="thin">
        <color auto="1"/>
      </top>
      <bottom style="thin">
        <color auto="1"/>
      </bottom>
      <diagonal/>
    </border>
    <border>
      <left style="medium">
        <color auto="1"/>
      </left>
      <right style="thin">
        <color rgb="FF7F7F7F"/>
      </right>
      <top style="thin">
        <color auto="1"/>
      </top>
      <bottom/>
      <diagonal/>
    </border>
    <border>
      <left style="medium">
        <color auto="1"/>
      </left>
      <right style="thin">
        <color rgb="FF7F7F7F"/>
      </right>
      <top/>
      <bottom style="thin">
        <color auto="1"/>
      </bottom>
      <diagonal/>
    </border>
    <border>
      <left/>
      <right/>
      <top style="medium">
        <color auto="1"/>
      </top>
      <bottom style="medium">
        <color auto="1"/>
      </bottom>
      <diagonal/>
    </border>
    <border>
      <left style="medium">
        <color auto="1"/>
      </left>
      <right style="thin">
        <color rgb="FF7F7F7F"/>
      </right>
      <top/>
      <bottom/>
      <diagonal/>
    </border>
    <border>
      <left style="thin">
        <color rgb="FF7F7F7F"/>
      </left>
      <right style="medium">
        <color auto="1"/>
      </right>
      <top/>
      <bottom style="thin">
        <color rgb="FF7F7F7F"/>
      </bottom>
      <diagonal/>
    </border>
    <border>
      <left/>
      <right/>
      <top style="thin">
        <color theme="2" tint="-0.499984740745262"/>
      </top>
      <bottom/>
      <diagonal/>
    </border>
    <border>
      <left style="thin">
        <color auto="1"/>
      </left>
      <right style="thin">
        <color auto="1"/>
      </right>
      <top style="thin">
        <color auto="1"/>
      </top>
      <bottom style="thin">
        <color auto="1"/>
      </bottom>
      <diagonal/>
    </border>
    <border>
      <left style="thin">
        <color rgb="FF3F3F3F"/>
      </left>
      <right style="thin">
        <color theme="1"/>
      </right>
      <top/>
      <bottom style="thin">
        <color rgb="FF3F3F3F"/>
      </bottom>
      <diagonal/>
    </border>
    <border>
      <left style="thin">
        <color auto="1"/>
      </left>
      <right style="thin">
        <color auto="1"/>
      </right>
      <top style="thin">
        <color auto="1"/>
      </top>
      <bottom/>
      <diagonal/>
    </border>
    <border>
      <left/>
      <right/>
      <top style="thin">
        <color theme="2" tint="-0.499984740745262"/>
      </top>
      <bottom style="thin">
        <color theme="2" tint="-0.499984740745262"/>
      </bottom>
      <diagonal/>
    </border>
    <border>
      <left style="thick">
        <color auto="1"/>
      </left>
      <right/>
      <top style="thick">
        <color auto="1"/>
      </top>
      <bottom style="thin">
        <color theme="2" tint="-0.499984740745262"/>
      </bottom>
      <diagonal/>
    </border>
    <border>
      <left/>
      <right/>
      <top style="thick">
        <color auto="1"/>
      </top>
      <bottom style="thin">
        <color theme="2" tint="-0.499984740745262"/>
      </bottom>
      <diagonal/>
    </border>
    <border>
      <left/>
      <right style="thick">
        <color auto="1"/>
      </right>
      <top style="thick">
        <color auto="1"/>
      </top>
      <bottom style="thin">
        <color theme="2" tint="-0.499984740745262"/>
      </bottom>
      <diagonal/>
    </border>
    <border>
      <left style="thick">
        <color auto="1"/>
      </left>
      <right/>
      <top style="thin">
        <color theme="2" tint="-0.499984740745262"/>
      </top>
      <bottom style="thick">
        <color auto="1"/>
      </bottom>
      <diagonal/>
    </border>
    <border>
      <left/>
      <right/>
      <top style="thin">
        <color theme="2" tint="-0.499984740745262"/>
      </top>
      <bottom style="thick">
        <color auto="1"/>
      </bottom>
      <diagonal/>
    </border>
    <border>
      <left/>
      <right style="thick">
        <color auto="1"/>
      </right>
      <top style="thin">
        <color theme="2" tint="-0.499984740745262"/>
      </top>
      <bottom style="thick">
        <color auto="1"/>
      </bottom>
      <diagonal/>
    </border>
    <border>
      <left style="thick">
        <color auto="1"/>
      </left>
      <right/>
      <top style="thin">
        <color theme="2" tint="-0.499984740745262"/>
      </top>
      <bottom style="thin">
        <color theme="2" tint="-0.499984740745262"/>
      </bottom>
      <diagonal/>
    </border>
    <border>
      <left/>
      <right style="thick">
        <color auto="1"/>
      </right>
      <top style="thin">
        <color theme="2" tint="-0.499984740745262"/>
      </top>
      <bottom style="thin">
        <color theme="2" tint="-0.499984740745262"/>
      </bottom>
      <diagonal/>
    </border>
  </borders>
  <cellStyleXfs count="9">
    <xf numFmtId="0" fontId="0" fillId="0" borderId="0"/>
    <xf numFmtId="0" fontId="2" fillId="2" borderId="1" applyNumberFormat="0" applyAlignment="0" applyProtection="0"/>
    <xf numFmtId="0" fontId="5" fillId="6" borderId="2" applyNumberFormat="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4" borderId="0" applyNumberFormat="0" applyBorder="0" applyAlignment="0" applyProtection="0"/>
    <xf numFmtId="0" fontId="7" fillId="5" borderId="3" applyNumberFormat="0" applyAlignment="0" applyProtection="0"/>
    <xf numFmtId="0" fontId="8" fillId="0" borderId="0" applyNumberFormat="0" applyFill="0" applyBorder="0" applyAlignment="0" applyProtection="0">
      <alignment vertical="top"/>
      <protection locked="0"/>
    </xf>
  </cellStyleXfs>
  <cellXfs count="284">
    <xf numFmtId="0" fontId="0" fillId="0" borderId="0" xfId="0"/>
    <xf numFmtId="0" fontId="3" fillId="0" borderId="0" xfId="0" applyFont="1"/>
    <xf numFmtId="0" fontId="3" fillId="0" borderId="0" xfId="0" applyFont="1" applyAlignment="1">
      <alignment wrapText="1"/>
    </xf>
    <xf numFmtId="0" fontId="3" fillId="0" borderId="0" xfId="0" applyFont="1" applyAlignment="1"/>
    <xf numFmtId="0" fontId="4" fillId="0" borderId="0" xfId="0" applyFont="1"/>
    <xf numFmtId="0" fontId="4" fillId="0" borderId="0" xfId="0" applyFont="1" applyAlignment="1">
      <alignment horizontal="center" vertical="center" wrapText="1"/>
    </xf>
    <xf numFmtId="0" fontId="5"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xf numFmtId="18" fontId="3" fillId="0" borderId="0" xfId="0" applyNumberFormat="1" applyFont="1"/>
    <xf numFmtId="18" fontId="3" fillId="0" borderId="0" xfId="0" applyNumberFormat="1" applyFont="1" applyAlignment="1">
      <alignment horizontal="center" vertical="center"/>
    </xf>
    <xf numFmtId="0" fontId="9" fillId="0" borderId="0" xfId="0" applyFont="1"/>
    <xf numFmtId="0" fontId="14" fillId="0" borderId="0" xfId="0" applyFont="1"/>
    <xf numFmtId="0" fontId="13" fillId="0" borderId="0" xfId="0" applyFont="1" applyAlignment="1">
      <alignment vertical="center"/>
    </xf>
    <xf numFmtId="0" fontId="12" fillId="0" borderId="0" xfId="0" applyFont="1" applyAlignment="1">
      <alignment vertical="center"/>
    </xf>
    <xf numFmtId="0" fontId="3" fillId="0" borderId="0" xfId="0" applyFont="1" applyAlignment="1">
      <alignment horizontal="right"/>
    </xf>
    <xf numFmtId="0" fontId="0" fillId="0" borderId="0" xfId="0"/>
    <xf numFmtId="167" fontId="5" fillId="0" borderId="0" xfId="0" applyNumberFormat="1" applyFont="1" applyAlignment="1">
      <alignment horizontal="center" vertical="center" wrapText="1"/>
    </xf>
    <xf numFmtId="167" fontId="5" fillId="0" borderId="0" xfId="0" applyNumberFormat="1" applyFont="1" applyAlignment="1">
      <alignment horizontal="center" vertical="center"/>
    </xf>
    <xf numFmtId="0" fontId="17" fillId="0" borderId="0" xfId="8" applyFont="1" applyAlignment="1" applyProtection="1"/>
    <xf numFmtId="0" fontId="18" fillId="0" borderId="0" xfId="0" applyFont="1"/>
    <xf numFmtId="165" fontId="3" fillId="0" borderId="0" xfId="0" applyNumberFormat="1" applyFont="1" applyAlignment="1"/>
    <xf numFmtId="165" fontId="3" fillId="0" borderId="0" xfId="0" applyNumberFormat="1" applyFont="1" applyAlignment="1">
      <alignment horizontal="right"/>
    </xf>
    <xf numFmtId="165" fontId="3" fillId="0" borderId="0" xfId="0" applyNumberFormat="1" applyFont="1" applyAlignment="1">
      <alignment horizontal="right" wrapText="1"/>
    </xf>
    <xf numFmtId="0" fontId="3" fillId="0" borderId="10" xfId="0" applyFont="1" applyBorder="1"/>
    <xf numFmtId="0" fontId="3" fillId="0" borderId="0" xfId="0" applyFont="1" applyBorder="1"/>
    <xf numFmtId="0" fontId="3" fillId="0" borderId="13" xfId="0" applyFont="1" applyBorder="1"/>
    <xf numFmtId="165" fontId="3" fillId="0" borderId="14" xfId="5" applyNumberFormat="1" applyFont="1" applyBorder="1" applyAlignment="1">
      <alignment horizontal="right"/>
    </xf>
    <xf numFmtId="0" fontId="3" fillId="0" borderId="15" xfId="0" applyFont="1" applyBorder="1"/>
    <xf numFmtId="0" fontId="3" fillId="0" borderId="6" xfId="0" applyFont="1" applyBorder="1" applyAlignment="1">
      <alignment vertical="center" wrapText="1"/>
    </xf>
    <xf numFmtId="0" fontId="3" fillId="0" borderId="9" xfId="0" applyFont="1" applyBorder="1" applyAlignment="1">
      <alignment vertical="center"/>
    </xf>
    <xf numFmtId="0" fontId="16" fillId="5" borderId="8" xfId="7" applyNumberFormat="1" applyFont="1" applyBorder="1" applyAlignment="1">
      <alignment horizontal="center" vertical="center"/>
    </xf>
    <xf numFmtId="9" fontId="16" fillId="5" borderId="17" xfId="3" applyFont="1" applyFill="1" applyBorder="1" applyAlignment="1">
      <alignment horizontal="center" vertical="center"/>
    </xf>
    <xf numFmtId="0" fontId="0" fillId="0" borderId="0" xfId="0" applyAlignment="1">
      <alignment horizontal="center" vertical="center"/>
    </xf>
    <xf numFmtId="164" fontId="3" fillId="0" borderId="0" xfId="0" applyNumberFormat="1" applyFont="1" applyAlignment="1">
      <alignment horizontal="center" vertical="center"/>
    </xf>
    <xf numFmtId="164" fontId="3" fillId="0" borderId="10" xfId="0" applyNumberFormat="1" applyFont="1" applyBorder="1" applyAlignment="1">
      <alignment horizontal="center" vertical="center"/>
    </xf>
    <xf numFmtId="0" fontId="0" fillId="0" borderId="0" xfId="0"/>
    <xf numFmtId="43" fontId="3" fillId="0" borderId="0" xfId="0" applyNumberFormat="1" applyFont="1" applyAlignment="1">
      <alignment wrapText="1"/>
    </xf>
    <xf numFmtId="0" fontId="3" fillId="0" borderId="11" xfId="0" applyFont="1" applyBorder="1"/>
    <xf numFmtId="0" fontId="3" fillId="0" borderId="11" xfId="0" applyFont="1" applyBorder="1" applyAlignment="1">
      <alignment horizontal="center"/>
    </xf>
    <xf numFmtId="0" fontId="4" fillId="0" borderId="0" xfId="0" applyFont="1" applyFill="1" applyBorder="1" applyAlignment="1">
      <alignment vertical="center" wrapText="1"/>
    </xf>
    <xf numFmtId="0" fontId="3" fillId="0" borderId="14" xfId="0" applyFont="1" applyBorder="1" applyAlignment="1">
      <alignment horizontal="right"/>
    </xf>
    <xf numFmtId="44" fontId="3" fillId="0" borderId="11" xfId="5" applyFont="1" applyBorder="1" applyAlignment="1">
      <alignment horizontal="right"/>
    </xf>
    <xf numFmtId="9" fontId="3" fillId="0" borderId="0" xfId="0" applyNumberFormat="1" applyFont="1" applyAlignment="1">
      <alignment horizontal="right"/>
    </xf>
    <xf numFmtId="0" fontId="5" fillId="0" borderId="0" xfId="0" applyFont="1" applyAlignment="1">
      <alignment horizontal="right"/>
    </xf>
    <xf numFmtId="168" fontId="3" fillId="0" borderId="11" xfId="0" applyNumberFormat="1" applyFont="1" applyBorder="1" applyAlignment="1">
      <alignment horizontal="center"/>
    </xf>
    <xf numFmtId="168" fontId="3" fillId="0" borderId="0" xfId="0" applyNumberFormat="1" applyFont="1" applyAlignment="1">
      <alignment horizontal="center"/>
    </xf>
    <xf numFmtId="168" fontId="5" fillId="0" borderId="0" xfId="0" applyNumberFormat="1" applyFont="1" applyBorder="1" applyAlignment="1">
      <alignment horizontal="right"/>
    </xf>
    <xf numFmtId="168" fontId="3" fillId="0" borderId="0" xfId="0" applyNumberFormat="1" applyFont="1" applyBorder="1" applyAlignment="1">
      <alignment horizontal="right"/>
    </xf>
    <xf numFmtId="168" fontId="3" fillId="0" borderId="0" xfId="5" applyNumberFormat="1" applyFont="1" applyBorder="1" applyAlignment="1">
      <alignment horizontal="right"/>
    </xf>
    <xf numFmtId="168" fontId="3" fillId="0" borderId="19" xfId="5" applyNumberFormat="1" applyFont="1" applyBorder="1" applyAlignment="1">
      <alignment horizontal="right"/>
    </xf>
    <xf numFmtId="168" fontId="5" fillId="0" borderId="0" xfId="0" applyNumberFormat="1" applyFont="1"/>
    <xf numFmtId="168" fontId="3" fillId="0" borderId="11" xfId="0" applyNumberFormat="1" applyFont="1" applyBorder="1"/>
    <xf numFmtId="168" fontId="3" fillId="0" borderId="0" xfId="0" applyNumberFormat="1" applyFont="1"/>
    <xf numFmtId="168" fontId="5" fillId="0" borderId="0" xfId="5" applyNumberFormat="1" applyFont="1" applyBorder="1" applyAlignment="1">
      <alignment horizontal="center"/>
    </xf>
    <xf numFmtId="168" fontId="3" fillId="0" borderId="19" xfId="0" applyNumberFormat="1" applyFont="1" applyBorder="1" applyAlignment="1">
      <alignment horizontal="right"/>
    </xf>
    <xf numFmtId="168" fontId="5" fillId="0" borderId="14" xfId="0" applyNumberFormat="1" applyFont="1" applyBorder="1" applyAlignment="1">
      <alignment horizontal="right"/>
    </xf>
    <xf numFmtId="168" fontId="3" fillId="0" borderId="14" xfId="0" applyNumberFormat="1" applyFont="1" applyBorder="1" applyAlignment="1">
      <alignment horizontal="right"/>
    </xf>
    <xf numFmtId="168" fontId="3" fillId="0" borderId="16" xfId="0" applyNumberFormat="1" applyFont="1" applyBorder="1" applyAlignment="1">
      <alignment horizontal="right"/>
    </xf>
    <xf numFmtId="168" fontId="3" fillId="0" borderId="14" xfId="5" applyNumberFormat="1" applyFont="1" applyBorder="1" applyAlignment="1">
      <alignment horizontal="right"/>
    </xf>
    <xf numFmtId="3" fontId="3" fillId="0" borderId="14" xfId="4" applyNumberFormat="1" applyFont="1" applyBorder="1" applyAlignment="1">
      <alignment horizontal="right"/>
    </xf>
    <xf numFmtId="9" fontId="3" fillId="0" borderId="0" xfId="3" applyFont="1" applyAlignment="1">
      <alignment wrapText="1"/>
    </xf>
    <xf numFmtId="18" fontId="4" fillId="0" borderId="4" xfId="0" applyNumberFormat="1" applyFont="1" applyBorder="1" applyAlignment="1">
      <alignment vertical="center" wrapText="1"/>
    </xf>
    <xf numFmtId="0" fontId="4" fillId="0" borderId="6" xfId="0" applyFont="1" applyBorder="1" applyAlignment="1">
      <alignment vertical="center" wrapText="1"/>
    </xf>
    <xf numFmtId="3" fontId="3" fillId="0" borderId="0" xfId="4" applyNumberFormat="1" applyFont="1" applyBorder="1" applyAlignment="1">
      <alignment horizontal="center"/>
    </xf>
    <xf numFmtId="0" fontId="24" fillId="0" borderId="0" xfId="0" applyFont="1"/>
    <xf numFmtId="0" fontId="24" fillId="0" borderId="0" xfId="0" applyFont="1" applyAlignment="1">
      <alignment horizontal="center"/>
    </xf>
    <xf numFmtId="0" fontId="23" fillId="0" borderId="0" xfId="0" applyFont="1"/>
    <xf numFmtId="0" fontId="26" fillId="0" borderId="0" xfId="0" applyFont="1"/>
    <xf numFmtId="0" fontId="24" fillId="0" borderId="0" xfId="0" applyFont="1" applyAlignment="1">
      <alignment horizontal="center" vertical="center"/>
    </xf>
    <xf numFmtId="167" fontId="22" fillId="8" borderId="5" xfId="1" applyNumberFormat="1" applyFont="1" applyFill="1" applyBorder="1" applyAlignment="1">
      <alignment horizontal="center" vertical="center"/>
    </xf>
    <xf numFmtId="167" fontId="22" fillId="8" borderId="7" xfId="1" applyNumberFormat="1" applyFont="1" applyFill="1" applyBorder="1" applyAlignment="1">
      <alignment horizontal="center" vertical="center"/>
    </xf>
    <xf numFmtId="0" fontId="22" fillId="8" borderId="7" xfId="1" applyNumberFormat="1" applyFont="1" applyFill="1" applyBorder="1" applyAlignment="1">
      <alignment horizontal="center" vertical="center"/>
    </xf>
    <xf numFmtId="0" fontId="5" fillId="10" borderId="15" xfId="0" applyFont="1" applyFill="1" applyBorder="1"/>
    <xf numFmtId="168" fontId="5" fillId="10" borderId="19" xfId="0" applyNumberFormat="1" applyFont="1" applyFill="1" applyBorder="1" applyAlignment="1">
      <alignment horizontal="center"/>
    </xf>
    <xf numFmtId="168" fontId="5" fillId="10" borderId="19" xfId="0" applyNumberFormat="1" applyFont="1" applyFill="1" applyBorder="1" applyAlignment="1">
      <alignment horizontal="center" vertical="center"/>
    </xf>
    <xf numFmtId="168" fontId="5" fillId="10" borderId="19" xfId="0" applyNumberFormat="1" applyFont="1" applyFill="1" applyBorder="1" applyAlignment="1">
      <alignment horizontal="center" vertical="center" wrapText="1"/>
    </xf>
    <xf numFmtId="168" fontId="5" fillId="10" borderId="16" xfId="0" applyNumberFormat="1" applyFont="1" applyFill="1" applyBorder="1" applyAlignment="1">
      <alignment horizontal="center" vertical="center" wrapText="1"/>
    </xf>
    <xf numFmtId="0" fontId="28" fillId="6" borderId="20" xfId="0" applyFont="1" applyFill="1" applyBorder="1"/>
    <xf numFmtId="168" fontId="9" fillId="6" borderId="22" xfId="0" applyNumberFormat="1" applyFont="1" applyFill="1" applyBorder="1"/>
    <xf numFmtId="168" fontId="9" fillId="6" borderId="22" xfId="0" applyNumberFormat="1" applyFont="1" applyFill="1" applyBorder="1" applyAlignment="1">
      <alignment horizontal="center"/>
    </xf>
    <xf numFmtId="0" fontId="4" fillId="6" borderId="4" xfId="0" applyFont="1" applyFill="1" applyBorder="1" applyAlignment="1">
      <alignment horizontal="center" vertical="center" wrapText="1"/>
    </xf>
    <xf numFmtId="165" fontId="4" fillId="6" borderId="10" xfId="0" applyNumberFormat="1"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23" xfId="0" applyFont="1" applyFill="1" applyBorder="1" applyAlignment="1">
      <alignment horizontal="center" vertical="center" wrapText="1"/>
    </xf>
    <xf numFmtId="165" fontId="4" fillId="6" borderId="24" xfId="0" applyNumberFormat="1"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3" xfId="0" applyFont="1" applyFill="1" applyBorder="1" applyAlignment="1">
      <alignment horizontal="center" vertical="center"/>
    </xf>
    <xf numFmtId="165" fontId="4" fillId="6" borderId="25" xfId="0" applyNumberFormat="1" applyFont="1" applyFill="1" applyBorder="1" applyAlignment="1">
      <alignment horizontal="center" vertical="center"/>
    </xf>
    <xf numFmtId="0" fontId="3" fillId="0" borderId="26" xfId="0" applyFont="1" applyBorder="1"/>
    <xf numFmtId="165" fontId="3" fillId="0" borderId="27" xfId="5" applyNumberFormat="1" applyFont="1" applyBorder="1" applyAlignment="1">
      <alignment horizontal="right"/>
    </xf>
    <xf numFmtId="0" fontId="3" fillId="0" borderId="28" xfId="0" applyFont="1" applyBorder="1"/>
    <xf numFmtId="165" fontId="3" fillId="0" borderId="29" xfId="5" applyNumberFormat="1" applyFont="1" applyBorder="1" applyAlignment="1">
      <alignment horizontal="right"/>
    </xf>
    <xf numFmtId="168" fontId="3" fillId="0" borderId="29" xfId="5" applyNumberFormat="1" applyFont="1" applyBorder="1" applyAlignment="1"/>
    <xf numFmtId="165" fontId="19" fillId="0" borderId="29" xfId="0" applyNumberFormat="1" applyFont="1" applyBorder="1" applyAlignment="1">
      <alignment horizontal="right" wrapText="1"/>
    </xf>
    <xf numFmtId="168" fontId="3" fillId="0" borderId="29" xfId="5" applyNumberFormat="1" applyFont="1" applyBorder="1" applyAlignment="1">
      <alignment horizontal="right"/>
    </xf>
    <xf numFmtId="165" fontId="19" fillId="0" borderId="29" xfId="5" applyNumberFormat="1" applyFont="1" applyBorder="1" applyAlignment="1">
      <alignment horizontal="right" wrapText="1"/>
    </xf>
    <xf numFmtId="0" fontId="3" fillId="0" borderId="30" xfId="0" applyFont="1" applyBorder="1"/>
    <xf numFmtId="168" fontId="3" fillId="0" borderId="31" xfId="0" applyNumberFormat="1" applyFont="1" applyBorder="1" applyAlignment="1"/>
    <xf numFmtId="0" fontId="3" fillId="0" borderId="32" xfId="0" applyFont="1" applyBorder="1" applyAlignment="1">
      <alignment wrapText="1"/>
    </xf>
    <xf numFmtId="165" fontId="9" fillId="0" borderId="32" xfId="5" applyNumberFormat="1" applyFont="1" applyBorder="1" applyAlignment="1">
      <alignment horizontal="right"/>
    </xf>
    <xf numFmtId="6" fontId="3" fillId="0" borderId="32" xfId="0" applyNumberFormat="1" applyFont="1" applyBorder="1" applyAlignment="1">
      <alignment horizontal="right"/>
    </xf>
    <xf numFmtId="3" fontId="3" fillId="0" borderId="32" xfId="0" applyNumberFormat="1" applyFont="1" applyBorder="1"/>
    <xf numFmtId="168" fontId="3" fillId="0" borderId="32" xfId="0" applyNumberFormat="1" applyFont="1" applyBorder="1" applyAlignment="1">
      <alignment horizontal="right"/>
    </xf>
    <xf numFmtId="3" fontId="3" fillId="0" borderId="32" xfId="0" applyNumberFormat="1" applyFont="1" applyBorder="1" applyAlignment="1">
      <alignment horizontal="right"/>
    </xf>
    <xf numFmtId="0" fontId="3" fillId="0" borderId="32" xfId="0" applyFont="1" applyBorder="1"/>
    <xf numFmtId="0" fontId="3" fillId="0" borderId="32" xfId="0" applyFont="1" applyBorder="1" applyAlignment="1"/>
    <xf numFmtId="0" fontId="3" fillId="0" borderId="33" xfId="0" applyFont="1" applyBorder="1"/>
    <xf numFmtId="9" fontId="3" fillId="0" borderId="34" xfId="3" applyFont="1" applyBorder="1" applyAlignment="1"/>
    <xf numFmtId="9" fontId="3" fillId="0" borderId="35" xfId="0" applyNumberFormat="1" applyFont="1" applyBorder="1"/>
    <xf numFmtId="0" fontId="3" fillId="0" borderId="36" xfId="0" applyFont="1" applyBorder="1"/>
    <xf numFmtId="9" fontId="3" fillId="0" borderId="37" xfId="3" applyFont="1" applyBorder="1" applyAlignment="1"/>
    <xf numFmtId="9" fontId="3" fillId="0" borderId="38" xfId="0" applyNumberFormat="1" applyFont="1" applyBorder="1"/>
    <xf numFmtId="0" fontId="3" fillId="0" borderId="39" xfId="0" applyFont="1" applyBorder="1"/>
    <xf numFmtId="9" fontId="3" fillId="0" borderId="40" xfId="3" applyFont="1" applyBorder="1" applyAlignment="1"/>
    <xf numFmtId="9" fontId="3" fillId="0" borderId="41" xfId="0" applyNumberFormat="1" applyFont="1" applyBorder="1"/>
    <xf numFmtId="168" fontId="3" fillId="6" borderId="22" xfId="0" applyNumberFormat="1" applyFont="1" applyFill="1" applyBorder="1"/>
    <xf numFmtId="168" fontId="3" fillId="6" borderId="21" xfId="0" applyNumberFormat="1" applyFont="1" applyFill="1" applyBorder="1"/>
    <xf numFmtId="168" fontId="9" fillId="10" borderId="19" xfId="0" applyNumberFormat="1" applyFont="1" applyFill="1" applyBorder="1"/>
    <xf numFmtId="0" fontId="29" fillId="0" borderId="0" xfId="0" applyFont="1" applyAlignment="1">
      <alignment horizontal="right" vertical="center"/>
    </xf>
    <xf numFmtId="0" fontId="29" fillId="0" borderId="0" xfId="0" applyFont="1" applyFill="1" applyBorder="1" applyAlignment="1">
      <alignment horizontal="right" vertical="center"/>
    </xf>
    <xf numFmtId="0" fontId="29" fillId="0" borderId="0" xfId="0" applyFont="1" applyFill="1" applyBorder="1" applyAlignment="1">
      <alignment horizontal="right" vertical="center" wrapText="1"/>
    </xf>
    <xf numFmtId="0" fontId="29" fillId="0" borderId="0" xfId="0" applyFont="1" applyAlignment="1">
      <alignment horizontal="right" vertical="center" wrapText="1"/>
    </xf>
    <xf numFmtId="0" fontId="4" fillId="0" borderId="0" xfId="0" applyFont="1" applyBorder="1" applyAlignment="1">
      <alignment vertical="center" wrapText="1"/>
    </xf>
    <xf numFmtId="0" fontId="15" fillId="0" borderId="0" xfId="0" applyFont="1" applyBorder="1" applyAlignment="1">
      <alignment horizontal="left" vertical="top" wrapText="1"/>
    </xf>
    <xf numFmtId="0" fontId="3" fillId="0" borderId="0" xfId="0" applyFont="1" applyBorder="1" applyAlignment="1">
      <alignment wrapText="1"/>
    </xf>
    <xf numFmtId="165" fontId="24" fillId="9" borderId="42" xfId="5" applyNumberFormat="1" applyFont="1" applyFill="1" applyBorder="1"/>
    <xf numFmtId="0" fontId="25" fillId="9" borderId="42" xfId="2" applyFont="1" applyFill="1" applyBorder="1" applyAlignment="1">
      <alignment horizontal="right" vertical="center" wrapText="1"/>
    </xf>
    <xf numFmtId="165" fontId="24" fillId="9" borderId="42" xfId="5" applyNumberFormat="1" applyFont="1" applyFill="1" applyBorder="1" applyAlignment="1">
      <alignment horizontal="right"/>
    </xf>
    <xf numFmtId="166" fontId="24" fillId="9" borderId="42" xfId="2" applyNumberFormat="1" applyFont="1" applyFill="1" applyBorder="1"/>
    <xf numFmtId="165" fontId="24" fillId="9" borderId="42" xfId="2" applyNumberFormat="1" applyFont="1" applyFill="1" applyBorder="1" applyAlignment="1">
      <alignment horizontal="right"/>
    </xf>
    <xf numFmtId="3" fontId="22" fillId="8" borderId="43" xfId="1" applyNumberFormat="1" applyFont="1" applyFill="1" applyBorder="1" applyAlignment="1">
      <alignment horizontal="right"/>
    </xf>
    <xf numFmtId="9" fontId="22" fillId="8" borderId="43" xfId="1" applyNumberFormat="1" applyFont="1" applyFill="1" applyBorder="1" applyAlignment="1">
      <alignment horizontal="right"/>
    </xf>
    <xf numFmtId="3" fontId="4" fillId="5" borderId="44" xfId="4" applyNumberFormat="1" applyFont="1" applyFill="1" applyBorder="1" applyAlignment="1">
      <alignment horizontal="right"/>
    </xf>
    <xf numFmtId="0" fontId="22" fillId="8" borderId="44" xfId="1" applyNumberFormat="1" applyFont="1" applyFill="1" applyBorder="1" applyAlignment="1">
      <alignment horizontal="right"/>
    </xf>
    <xf numFmtId="9" fontId="22" fillId="8" borderId="44" xfId="1" applyNumberFormat="1" applyFont="1" applyFill="1" applyBorder="1" applyAlignment="1">
      <alignment horizontal="right"/>
    </xf>
    <xf numFmtId="0" fontId="10" fillId="7" borderId="0" xfId="6" applyFont="1" applyFill="1" applyAlignment="1"/>
    <xf numFmtId="0" fontId="11" fillId="7" borderId="0" xfId="6" applyFont="1" applyFill="1" applyAlignment="1">
      <alignment horizontal="right"/>
    </xf>
    <xf numFmtId="0" fontId="23" fillId="7" borderId="0" xfId="6" applyFont="1" applyFill="1"/>
    <xf numFmtId="0" fontId="10" fillId="7" borderId="0" xfId="6" applyFont="1" applyFill="1"/>
    <xf numFmtId="0" fontId="3" fillId="0" borderId="11" xfId="0" applyFont="1" applyBorder="1" applyAlignment="1"/>
    <xf numFmtId="0" fontId="3" fillId="0" borderId="11" xfId="0" applyFont="1" applyBorder="1" applyAlignment="1">
      <alignment horizontal="right"/>
    </xf>
    <xf numFmtId="0" fontId="24" fillId="0" borderId="11" xfId="0" applyFont="1" applyBorder="1"/>
    <xf numFmtId="167" fontId="20" fillId="10" borderId="45" xfId="7" applyNumberFormat="1" applyFont="1" applyFill="1" applyBorder="1" applyAlignment="1">
      <alignment horizontal="center" vertical="center"/>
    </xf>
    <xf numFmtId="0" fontId="30" fillId="0" borderId="12" xfId="0" applyFont="1" applyBorder="1" applyAlignment="1">
      <alignment wrapText="1"/>
    </xf>
    <xf numFmtId="3" fontId="31" fillId="10" borderId="46" xfId="7" applyNumberFormat="1" applyFont="1" applyFill="1" applyBorder="1" applyAlignment="1">
      <alignment horizontal="right" vertical="center"/>
    </xf>
    <xf numFmtId="0" fontId="30" fillId="0" borderId="13" xfId="0" applyFont="1" applyBorder="1" applyAlignment="1">
      <alignment wrapText="1"/>
    </xf>
    <xf numFmtId="3" fontId="31" fillId="10" borderId="47" xfId="7" applyNumberFormat="1" applyFont="1" applyFill="1" applyBorder="1" applyAlignment="1">
      <alignment horizontal="right" vertical="center"/>
    </xf>
    <xf numFmtId="0" fontId="30" fillId="0" borderId="13" xfId="0" applyFont="1" applyBorder="1"/>
    <xf numFmtId="0" fontId="30" fillId="0" borderId="48" xfId="0" applyFont="1" applyBorder="1" applyAlignment="1">
      <alignment wrapText="1"/>
    </xf>
    <xf numFmtId="3" fontId="31" fillId="10" borderId="49" xfId="7" applyNumberFormat="1" applyFont="1" applyFill="1" applyBorder="1" applyAlignment="1">
      <alignment horizontal="right" vertical="center"/>
    </xf>
    <xf numFmtId="0" fontId="30" fillId="0" borderId="50" xfId="0" applyFont="1" applyBorder="1" applyAlignment="1">
      <alignment wrapText="1"/>
    </xf>
    <xf numFmtId="3" fontId="31" fillId="10" borderId="51" xfId="7" applyNumberFormat="1" applyFont="1" applyFill="1" applyBorder="1" applyAlignment="1">
      <alignment horizontal="right" vertical="center"/>
    </xf>
    <xf numFmtId="0" fontId="30" fillId="0" borderId="50" xfId="0" applyFont="1" applyBorder="1"/>
    <xf numFmtId="3" fontId="31" fillId="10" borderId="51" xfId="7" applyNumberFormat="1" applyFont="1" applyFill="1" applyBorder="1" applyAlignment="1">
      <alignment horizontal="right" vertical="center" wrapText="1"/>
    </xf>
    <xf numFmtId="0" fontId="30" fillId="0" borderId="52" xfId="0" applyFont="1" applyBorder="1" applyAlignment="1">
      <alignment wrapText="1"/>
    </xf>
    <xf numFmtId="3" fontId="31" fillId="10" borderId="53" xfId="7" applyNumberFormat="1" applyFont="1" applyFill="1" applyBorder="1" applyAlignment="1">
      <alignment horizontal="right" vertical="center" wrapText="1"/>
    </xf>
    <xf numFmtId="3" fontId="31" fillId="10" borderId="54" xfId="7" applyNumberFormat="1" applyFont="1" applyFill="1" applyBorder="1" applyAlignment="1">
      <alignment horizontal="right" vertical="center" wrapText="1"/>
    </xf>
    <xf numFmtId="0" fontId="30" fillId="0" borderId="55" xfId="0" applyFont="1" applyBorder="1" applyAlignment="1">
      <alignment wrapText="1"/>
    </xf>
    <xf numFmtId="3" fontId="31" fillId="10" borderId="56" xfId="7" applyNumberFormat="1" applyFont="1" applyFill="1" applyBorder="1" applyAlignment="1">
      <alignment horizontal="right" vertical="center" wrapText="1"/>
    </xf>
    <xf numFmtId="3" fontId="31" fillId="10" borderId="53" xfId="7" applyNumberFormat="1" applyFont="1" applyFill="1" applyBorder="1" applyAlignment="1">
      <alignment horizontal="right" vertical="center"/>
    </xf>
    <xf numFmtId="3" fontId="31" fillId="10" borderId="57" xfId="7" applyNumberFormat="1" applyFont="1" applyFill="1" applyBorder="1" applyAlignment="1">
      <alignment horizontal="right" vertical="center" wrapText="1"/>
    </xf>
    <xf numFmtId="0" fontId="4" fillId="0" borderId="11" xfId="0" applyFont="1" applyBorder="1" applyAlignment="1">
      <alignment vertical="center" wrapText="1"/>
    </xf>
    <xf numFmtId="9" fontId="22" fillId="8" borderId="58" xfId="1" applyNumberFormat="1" applyFont="1" applyFill="1" applyBorder="1" applyAlignment="1">
      <alignment horizontal="right"/>
    </xf>
    <xf numFmtId="0" fontId="15" fillId="0" borderId="10" xfId="0" applyFont="1" applyBorder="1" applyAlignment="1">
      <alignment horizontal="left" vertical="top" wrapText="1"/>
    </xf>
    <xf numFmtId="0" fontId="3" fillId="10" borderId="0" xfId="0" applyFont="1" applyFill="1" applyAlignment="1">
      <alignment horizontal="left" vertical="top" wrapText="1"/>
    </xf>
    <xf numFmtId="0" fontId="0" fillId="0" borderId="0" xfId="0"/>
    <xf numFmtId="0" fontId="0" fillId="0" borderId="0" xfId="0"/>
    <xf numFmtId="0" fontId="0" fillId="0" borderId="0" xfId="0" applyAlignment="1"/>
    <xf numFmtId="0" fontId="0" fillId="6" borderId="61" xfId="0" applyFill="1" applyBorder="1" applyAlignment="1"/>
    <xf numFmtId="0" fontId="0" fillId="6" borderId="0" xfId="0" applyFill="1" applyAlignment="1"/>
    <xf numFmtId="0" fontId="36" fillId="0" borderId="0" xfId="0" applyFont="1" applyAlignment="1">
      <alignment horizontal="center"/>
    </xf>
    <xf numFmtId="0" fontId="13" fillId="0" borderId="0" xfId="0" applyFont="1" applyAlignment="1">
      <alignment horizontal="right"/>
    </xf>
    <xf numFmtId="0" fontId="13" fillId="0" borderId="0" xfId="0" applyFont="1" applyAlignment="1"/>
    <xf numFmtId="44" fontId="25" fillId="9" borderId="2" xfId="2" applyNumberFormat="1" applyFont="1" applyFill="1" applyAlignment="1">
      <alignment horizontal="right" vertical="center" wrapText="1"/>
    </xf>
    <xf numFmtId="0" fontId="4" fillId="0" borderId="4" xfId="0" applyFont="1" applyBorder="1" applyAlignment="1">
      <alignment vertical="center" wrapText="1"/>
    </xf>
    <xf numFmtId="18" fontId="4" fillId="0" borderId="65" xfId="0" applyNumberFormat="1" applyFont="1" applyBorder="1" applyAlignment="1">
      <alignment vertical="center"/>
    </xf>
    <xf numFmtId="0" fontId="4" fillId="0" borderId="66" xfId="0" applyFont="1" applyBorder="1" applyAlignment="1">
      <alignment vertical="center"/>
    </xf>
    <xf numFmtId="0" fontId="4" fillId="0" borderId="64" xfId="0" applyFont="1" applyBorder="1" applyAlignment="1">
      <alignment vertical="center" wrapText="1"/>
    </xf>
    <xf numFmtId="0" fontId="4" fillId="0" borderId="66" xfId="0" applyFont="1" applyBorder="1" applyAlignment="1">
      <alignment vertical="center" wrapText="1"/>
    </xf>
    <xf numFmtId="9" fontId="3" fillId="0" borderId="29" xfId="3" applyFont="1" applyBorder="1" applyAlignment="1">
      <alignment horizontal="right"/>
    </xf>
    <xf numFmtId="168" fontId="3" fillId="0" borderId="32" xfId="5" applyNumberFormat="1" applyFont="1" applyBorder="1"/>
    <xf numFmtId="10" fontId="3" fillId="0" borderId="0" xfId="0" applyNumberFormat="1" applyFont="1" applyAlignment="1">
      <alignment horizontal="center" vertical="center"/>
    </xf>
    <xf numFmtId="2" fontId="3" fillId="0" borderId="0" xfId="0" applyNumberFormat="1" applyFont="1" applyAlignment="1">
      <alignment horizontal="center" vertical="center"/>
    </xf>
    <xf numFmtId="2" fontId="3" fillId="0" borderId="0" xfId="0" applyNumberFormat="1" applyFont="1" applyAlignment="1">
      <alignment horizontal="center" vertical="center" wrapText="1"/>
    </xf>
    <xf numFmtId="3" fontId="5" fillId="0" borderId="0" xfId="4" applyNumberFormat="1" applyFont="1" applyBorder="1" applyAlignment="1">
      <alignment horizontal="right"/>
    </xf>
    <xf numFmtId="3" fontId="3" fillId="0" borderId="0" xfId="4" applyNumberFormat="1" applyFont="1" applyBorder="1" applyAlignment="1">
      <alignment horizontal="right"/>
    </xf>
    <xf numFmtId="3" fontId="3" fillId="0" borderId="19" xfId="4" applyNumberFormat="1" applyFont="1" applyBorder="1" applyAlignment="1">
      <alignment horizontal="right"/>
    </xf>
    <xf numFmtId="168" fontId="5" fillId="0" borderId="0" xfId="5" applyNumberFormat="1" applyFont="1" applyBorder="1" applyAlignment="1">
      <alignment horizontal="right"/>
    </xf>
    <xf numFmtId="0" fontId="5" fillId="0" borderId="13" xfId="0" applyFont="1" applyBorder="1" applyAlignment="1">
      <alignment horizontal="left"/>
    </xf>
    <xf numFmtId="0" fontId="3" fillId="0" borderId="13" xfId="0" applyFont="1" applyBorder="1" applyAlignment="1">
      <alignment horizontal="left"/>
    </xf>
    <xf numFmtId="0" fontId="3" fillId="0" borderId="15" xfId="0" applyFont="1" applyBorder="1" applyAlignment="1">
      <alignment horizontal="left"/>
    </xf>
    <xf numFmtId="165" fontId="3" fillId="0" borderId="32" xfId="0" applyNumberFormat="1" applyFont="1" applyBorder="1" applyAlignment="1"/>
    <xf numFmtId="165" fontId="3" fillId="0" borderId="32" xfId="5" applyNumberFormat="1" applyFont="1" applyBorder="1" applyAlignment="1"/>
    <xf numFmtId="0" fontId="9" fillId="0" borderId="32" xfId="0" applyFont="1" applyBorder="1" applyAlignment="1">
      <alignment horizontal="right" vertical="center"/>
    </xf>
    <xf numFmtId="0" fontId="9" fillId="0" borderId="32" xfId="0" applyFont="1" applyBorder="1" applyAlignment="1">
      <alignment horizontal="right" vertical="center" wrapText="1"/>
    </xf>
    <xf numFmtId="165" fontId="3" fillId="0" borderId="29" xfId="0" applyNumberFormat="1" applyFont="1" applyBorder="1" applyAlignment="1">
      <alignment horizontal="right"/>
    </xf>
    <xf numFmtId="168" fontId="3" fillId="0" borderId="32" xfId="5" applyNumberFormat="1" applyFont="1" applyBorder="1" applyAlignment="1">
      <alignment wrapText="1"/>
    </xf>
    <xf numFmtId="168" fontId="24" fillId="3" borderId="42" xfId="5" applyNumberFormat="1" applyFont="1" applyFill="1" applyBorder="1"/>
    <xf numFmtId="169" fontId="24" fillId="9" borderId="42" xfId="4" applyNumberFormat="1" applyFont="1" applyFill="1" applyBorder="1"/>
    <xf numFmtId="168" fontId="24" fillId="9" borderId="42" xfId="2" applyNumberFormat="1" applyFont="1" applyFill="1" applyBorder="1" applyAlignment="1">
      <alignment horizontal="right"/>
    </xf>
    <xf numFmtId="168" fontId="24" fillId="9" borderId="42" xfId="5" applyNumberFormat="1" applyFont="1" applyFill="1" applyBorder="1" applyAlignment="1">
      <alignment horizontal="right"/>
    </xf>
    <xf numFmtId="168" fontId="24" fillId="9" borderId="2" xfId="2" applyNumberFormat="1" applyFont="1" applyFill="1" applyAlignment="1">
      <alignment horizontal="right"/>
    </xf>
    <xf numFmtId="0" fontId="4" fillId="0" borderId="68" xfId="0" applyFont="1" applyBorder="1" applyAlignment="1">
      <alignment vertical="center" wrapText="1"/>
    </xf>
    <xf numFmtId="167" fontId="22" fillId="8" borderId="69" xfId="1" applyNumberFormat="1" applyFont="1" applyFill="1" applyBorder="1" applyAlignment="1">
      <alignment horizontal="center" vertical="center"/>
    </xf>
    <xf numFmtId="168" fontId="3" fillId="0" borderId="32" xfId="0" applyNumberFormat="1" applyFont="1" applyBorder="1"/>
    <xf numFmtId="168" fontId="24" fillId="9" borderId="42" xfId="4" applyNumberFormat="1" applyFont="1" applyFill="1" applyBorder="1"/>
    <xf numFmtId="168" fontId="28" fillId="6" borderId="21" xfId="5" applyNumberFormat="1" applyFont="1" applyFill="1" applyBorder="1" applyAlignment="1">
      <alignment horizontal="right"/>
    </xf>
    <xf numFmtId="168" fontId="3" fillId="0" borderId="16" xfId="5" applyNumberFormat="1" applyFont="1" applyBorder="1" applyAlignment="1">
      <alignment horizontal="right"/>
    </xf>
    <xf numFmtId="0" fontId="41" fillId="0" borderId="0" xfId="0" applyFont="1"/>
    <xf numFmtId="168" fontId="41" fillId="0" borderId="0" xfId="0" applyNumberFormat="1" applyFont="1" applyAlignment="1">
      <alignment horizontal="left"/>
    </xf>
    <xf numFmtId="0" fontId="27" fillId="7" borderId="0" xfId="0" applyFont="1" applyFill="1" applyBorder="1"/>
    <xf numFmtId="0" fontId="11" fillId="7" borderId="0" xfId="0" applyFont="1" applyFill="1" applyBorder="1" applyAlignment="1">
      <alignment horizontal="right"/>
    </xf>
    <xf numFmtId="0" fontId="11" fillId="7" borderId="0" xfId="0" applyFont="1" applyFill="1" applyBorder="1" applyAlignment="1">
      <alignment horizontal="center"/>
    </xf>
    <xf numFmtId="168" fontId="11" fillId="7" borderId="0" xfId="0" applyNumberFormat="1" applyFont="1" applyFill="1" applyBorder="1" applyAlignment="1">
      <alignment horizontal="center"/>
    </xf>
    <xf numFmtId="168" fontId="11" fillId="7" borderId="0" xfId="0" applyNumberFormat="1" applyFont="1" applyFill="1" applyBorder="1"/>
    <xf numFmtId="0" fontId="3" fillId="0" borderId="13" xfId="0" applyFont="1" applyBorder="1" applyAlignment="1">
      <alignment horizontal="left" vertical="top"/>
    </xf>
    <xf numFmtId="0" fontId="3" fillId="0" borderId="14" xfId="0" applyFont="1" applyBorder="1" applyAlignment="1">
      <alignment horizontal="right" vertical="top" wrapText="1"/>
    </xf>
    <xf numFmtId="3" fontId="31" fillId="10" borderId="72" xfId="7" applyNumberFormat="1" applyFont="1" applyFill="1" applyBorder="1" applyAlignment="1">
      <alignment horizontal="right" vertical="center" wrapText="1"/>
    </xf>
    <xf numFmtId="0" fontId="30" fillId="0" borderId="73" xfId="0" applyFont="1" applyBorder="1"/>
    <xf numFmtId="1" fontId="31" fillId="0" borderId="71" xfId="0" applyNumberFormat="1" applyFont="1" applyBorder="1" applyAlignment="1">
      <alignment horizontal="right" vertical="center"/>
    </xf>
    <xf numFmtId="170" fontId="24" fillId="9" borderId="42" xfId="2" applyNumberFormat="1" applyFont="1" applyFill="1" applyBorder="1"/>
    <xf numFmtId="170" fontId="9" fillId="10" borderId="16" xfId="3" applyNumberFormat="1" applyFont="1" applyFill="1" applyBorder="1"/>
    <xf numFmtId="9" fontId="16" fillId="12" borderId="17" xfId="3" applyFont="1" applyFill="1" applyBorder="1" applyAlignment="1">
      <alignment horizontal="center" vertical="center"/>
    </xf>
    <xf numFmtId="0" fontId="0" fillId="0" borderId="70" xfId="0" applyBorder="1" applyAlignment="1">
      <alignment horizontal="left" vertical="top" wrapText="1"/>
    </xf>
    <xf numFmtId="0" fontId="0" fillId="0" borderId="0" xfId="0" applyBorder="1" applyAlignment="1">
      <alignment horizontal="left" vertical="top" wrapText="1"/>
    </xf>
    <xf numFmtId="0" fontId="0" fillId="0" borderId="0" xfId="0" applyBorder="1"/>
    <xf numFmtId="0" fontId="0" fillId="0" borderId="0" xfId="0" applyBorder="1" applyAlignment="1">
      <alignment vertical="top" wrapText="1"/>
    </xf>
    <xf numFmtId="171" fontId="31" fillId="10" borderId="51" xfId="7" applyNumberFormat="1" applyFont="1" applyFill="1" applyBorder="1" applyAlignment="1">
      <alignment horizontal="right" vertical="center"/>
    </xf>
    <xf numFmtId="171" fontId="31" fillId="10" borderId="47" xfId="7" applyNumberFormat="1" applyFont="1" applyFill="1" applyBorder="1" applyAlignment="1">
      <alignment horizontal="right" vertical="center"/>
    </xf>
    <xf numFmtId="171" fontId="31" fillId="10" borderId="57" xfId="7" applyNumberFormat="1" applyFont="1" applyFill="1" applyBorder="1" applyAlignment="1">
      <alignment horizontal="right" vertical="center"/>
    </xf>
    <xf numFmtId="0" fontId="21" fillId="8" borderId="43" xfId="1" applyFont="1" applyFill="1" applyBorder="1" applyAlignment="1" applyProtection="1">
      <alignment horizontal="right" vertical="center" wrapText="1"/>
      <protection locked="0"/>
    </xf>
    <xf numFmtId="168" fontId="21" fillId="8" borderId="43" xfId="1" applyNumberFormat="1" applyFont="1" applyFill="1" applyBorder="1" applyAlignment="1" applyProtection="1">
      <alignment horizontal="right" vertical="center"/>
      <protection locked="0"/>
    </xf>
    <xf numFmtId="0" fontId="21" fillId="8" borderId="43" xfId="1" applyFont="1" applyFill="1" applyBorder="1" applyAlignment="1" applyProtection="1">
      <alignment horizontal="right" vertical="center"/>
      <protection locked="0"/>
    </xf>
    <xf numFmtId="165" fontId="21" fillId="8" borderId="43" xfId="1" applyNumberFormat="1" applyFont="1" applyFill="1" applyBorder="1" applyAlignment="1" applyProtection="1">
      <alignment horizontal="right" vertical="center"/>
      <protection locked="0"/>
    </xf>
    <xf numFmtId="170" fontId="21" fillId="8" borderId="43" xfId="1" applyNumberFormat="1" applyFont="1" applyFill="1" applyBorder="1" applyAlignment="1" applyProtection="1">
      <alignment horizontal="right" vertical="center"/>
      <protection locked="0"/>
    </xf>
    <xf numFmtId="165" fontId="21" fillId="8" borderId="43" xfId="5" applyNumberFormat="1" applyFont="1" applyFill="1" applyBorder="1" applyAlignment="1" applyProtection="1">
      <alignment horizontal="right"/>
      <protection locked="0"/>
    </xf>
    <xf numFmtId="166" fontId="21" fillId="8" borderId="43" xfId="5" applyNumberFormat="1" applyFont="1" applyFill="1" applyBorder="1" applyAlignment="1" applyProtection="1">
      <alignment horizontal="right"/>
      <protection locked="0"/>
    </xf>
    <xf numFmtId="168" fontId="21" fillId="8" borderId="43" xfId="5" applyNumberFormat="1" applyFont="1" applyFill="1" applyBorder="1" applyAlignment="1" applyProtection="1">
      <alignment horizontal="right"/>
      <protection locked="0"/>
    </xf>
    <xf numFmtId="41" fontId="21" fillId="8" borderId="43" xfId="4" applyNumberFormat="1" applyFont="1" applyFill="1" applyBorder="1" applyAlignment="1" applyProtection="1">
      <alignment horizontal="right"/>
      <protection locked="0"/>
    </xf>
    <xf numFmtId="168" fontId="21" fillId="8" borderId="43" xfId="4" applyNumberFormat="1" applyFont="1" applyFill="1" applyBorder="1" applyAlignment="1" applyProtection="1">
      <alignment horizontal="right"/>
      <protection locked="0"/>
    </xf>
    <xf numFmtId="165" fontId="21" fillId="8" borderId="1" xfId="1" applyNumberFormat="1" applyFont="1" applyFill="1" applyAlignment="1" applyProtection="1">
      <alignment horizontal="right"/>
      <protection locked="0"/>
    </xf>
    <xf numFmtId="0" fontId="21" fillId="8" borderId="1" xfId="1" applyFont="1" applyFill="1" applyAlignment="1" applyProtection="1">
      <alignment horizontal="right"/>
      <protection locked="0"/>
    </xf>
    <xf numFmtId="0" fontId="0" fillId="0" borderId="78" xfId="0" applyBorder="1" applyAlignment="1">
      <alignment vertical="top" wrapText="1"/>
    </xf>
    <xf numFmtId="0" fontId="0" fillId="0" borderId="79" xfId="0" applyBorder="1"/>
    <xf numFmtId="0" fontId="0" fillId="0" borderId="80" xfId="0" applyBorder="1"/>
    <xf numFmtId="0" fontId="34" fillId="7" borderId="59" xfId="0" applyFont="1" applyFill="1" applyBorder="1" applyAlignment="1">
      <alignment horizontal="center" vertical="center"/>
    </xf>
    <xf numFmtId="0" fontId="35" fillId="7" borderId="59" xfId="0" applyFont="1" applyFill="1" applyBorder="1" applyAlignment="1">
      <alignment horizontal="center" vertical="center"/>
    </xf>
    <xf numFmtId="0" fontId="33" fillId="7" borderId="0" xfId="0" applyFont="1" applyFill="1" applyBorder="1" applyAlignment="1">
      <alignment horizontal="center" vertical="center" wrapText="1"/>
    </xf>
    <xf numFmtId="0" fontId="33" fillId="7" borderId="60" xfId="0" applyFont="1" applyFill="1" applyBorder="1" applyAlignment="1">
      <alignment horizontal="center" vertical="center" wrapText="1"/>
    </xf>
    <xf numFmtId="0" fontId="3" fillId="6" borderId="61" xfId="0" applyFont="1" applyFill="1" applyBorder="1" applyAlignment="1">
      <alignment horizontal="left" vertical="top" wrapText="1"/>
    </xf>
    <xf numFmtId="0" fontId="3" fillId="6" borderId="0" xfId="0" applyFont="1" applyFill="1" applyBorder="1" applyAlignment="1">
      <alignment horizontal="left" vertical="top" wrapText="1"/>
    </xf>
    <xf numFmtId="0" fontId="3" fillId="6" borderId="61" xfId="0" applyFont="1" applyFill="1" applyBorder="1" applyAlignment="1">
      <alignment horizontal="left" vertical="top"/>
    </xf>
    <xf numFmtId="0" fontId="3" fillId="6" borderId="0" xfId="0" applyFont="1" applyFill="1" applyBorder="1" applyAlignment="1">
      <alignment horizontal="left" vertical="top"/>
    </xf>
    <xf numFmtId="0" fontId="32" fillId="0" borderId="0" xfId="0" applyFont="1" applyAlignment="1">
      <alignment horizontal="center" vertical="center"/>
    </xf>
    <xf numFmtId="0" fontId="0" fillId="0" borderId="0" xfId="0" applyAlignment="1">
      <alignment horizontal="center" vertical="center"/>
    </xf>
    <xf numFmtId="0" fontId="3" fillId="11" borderId="0" xfId="0" applyFont="1" applyFill="1" applyBorder="1" applyAlignment="1">
      <alignment horizontal="left" vertical="top" wrapText="1"/>
    </xf>
    <xf numFmtId="0" fontId="45" fillId="0" borderId="0" xfId="0" applyFont="1" applyBorder="1" applyAlignment="1"/>
    <xf numFmtId="0" fontId="46" fillId="0" borderId="0" xfId="0" applyFont="1" applyBorder="1" applyAlignment="1"/>
    <xf numFmtId="0" fontId="0" fillId="0" borderId="81" xfId="0" applyBorder="1" applyAlignment="1">
      <alignment vertical="top" wrapText="1"/>
    </xf>
    <xf numFmtId="0" fontId="0" fillId="0" borderId="74" xfId="0" applyBorder="1"/>
    <xf numFmtId="0" fontId="0" fillId="0" borderId="82" xfId="0" applyBorder="1"/>
    <xf numFmtId="0" fontId="44" fillId="13" borderId="75" xfId="0" applyFont="1" applyFill="1" applyBorder="1" applyAlignment="1"/>
    <xf numFmtId="0" fontId="0" fillId="13" borderId="76" xfId="0" applyFont="1" applyFill="1" applyBorder="1"/>
    <xf numFmtId="0" fontId="0" fillId="13" borderId="77" xfId="0" applyFont="1" applyFill="1" applyBorder="1"/>
    <xf numFmtId="0" fontId="36" fillId="0" borderId="81" xfId="0" applyFont="1" applyBorder="1" applyAlignment="1">
      <alignment vertical="top"/>
    </xf>
    <xf numFmtId="0" fontId="36" fillId="0" borderId="78" xfId="0" applyFont="1" applyBorder="1" applyAlignment="1">
      <alignment vertical="top" wrapText="1"/>
    </xf>
    <xf numFmtId="0" fontId="3" fillId="0" borderId="0" xfId="0" applyFont="1" applyAlignment="1">
      <alignment horizontal="left" wrapText="1"/>
    </xf>
    <xf numFmtId="0" fontId="3" fillId="6" borderId="0" xfId="0" applyFont="1" applyFill="1" applyAlignment="1">
      <alignment horizontal="left" vertical="top" wrapText="1"/>
    </xf>
    <xf numFmtId="0" fontId="10" fillId="7" borderId="0" xfId="0" applyFont="1" applyFill="1" applyAlignment="1">
      <alignment horizontal="left" vertical="top"/>
    </xf>
    <xf numFmtId="0" fontId="15" fillId="0" borderId="18" xfId="0" applyFont="1" applyBorder="1" applyAlignment="1">
      <alignment horizontal="left" vertical="top" wrapText="1"/>
    </xf>
    <xf numFmtId="0" fontId="12" fillId="6" borderId="62" xfId="6" applyFont="1" applyFill="1" applyBorder="1" applyAlignment="1">
      <alignment horizontal="center" vertical="center"/>
    </xf>
    <xf numFmtId="0" fontId="12" fillId="6" borderId="67" xfId="6" applyFont="1" applyFill="1" applyBorder="1" applyAlignment="1">
      <alignment horizontal="center" vertical="center"/>
    </xf>
    <xf numFmtId="0" fontId="12" fillId="6" borderId="63" xfId="6" applyFont="1" applyFill="1" applyBorder="1" applyAlignment="1">
      <alignment horizontal="center" vertical="center"/>
    </xf>
    <xf numFmtId="0" fontId="12" fillId="6" borderId="0" xfId="6" applyFont="1" applyFill="1" applyBorder="1" applyAlignment="1">
      <alignment horizontal="center" vertical="center" wrapText="1"/>
    </xf>
    <xf numFmtId="0" fontId="3" fillId="0" borderId="11" xfId="0" applyFont="1" applyBorder="1" applyAlignment="1">
      <alignment horizontal="center" wrapText="1"/>
    </xf>
    <xf numFmtId="0" fontId="19" fillId="6" borderId="62" xfId="0" applyFont="1" applyFill="1" applyBorder="1" applyAlignment="1">
      <alignment horizontal="center" wrapText="1"/>
    </xf>
    <xf numFmtId="0" fontId="19" fillId="6" borderId="63" xfId="0" applyFont="1" applyFill="1" applyBorder="1" applyAlignment="1">
      <alignment horizont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29" fillId="0" borderId="0" xfId="0" applyFont="1" applyAlignment="1">
      <alignment horizontal="left" vertical="top" wrapText="1"/>
    </xf>
    <xf numFmtId="0" fontId="10" fillId="7" borderId="0" xfId="0" applyFont="1" applyFill="1" applyAlignment="1">
      <alignment horizontal="left" vertical="center" wrapText="1"/>
    </xf>
  </cellXfs>
  <cellStyles count="9">
    <cellStyle name="Comma" xfId="4" builtinId="3"/>
    <cellStyle name="Currency" xfId="5" builtinId="4"/>
    <cellStyle name="Good" xfId="6" builtinId="26"/>
    <cellStyle name="Hyperlink" xfId="8" builtinId="8"/>
    <cellStyle name="Input" xfId="1" builtinId="20"/>
    <cellStyle name="Normal" xfId="0" builtinId="0"/>
    <cellStyle name="Note" xfId="2" builtinId="10" customBuiltin="1"/>
    <cellStyle name="Output" xfId="7" builtinId="21"/>
    <cellStyle name="Percent" xfId="3" builtinId="5"/>
  </cellStyles>
  <dxfs count="3">
    <dxf>
      <font>
        <b/>
        <i/>
        <color rgb="FFFF0000"/>
      </font>
      <fill>
        <patternFill>
          <bgColor theme="0"/>
        </patternFill>
      </fill>
    </dxf>
    <dxf>
      <font>
        <condense val="0"/>
        <extend val="0"/>
        <color rgb="FF9C0006"/>
      </font>
      <fill>
        <patternFill>
          <bgColor rgb="FFFFC7CE"/>
        </patternFill>
      </fill>
    </dxf>
    <dxf>
      <font>
        <color rgb="FFFF0000"/>
      </font>
      <fill>
        <patternFill patternType="none">
          <bgColor auto="1"/>
        </patternFill>
      </fill>
    </dxf>
  </dxfs>
  <tableStyles count="0" defaultTableStyle="TableStyleMedium9" defaultPivotStyle="PivotStyleLight16"/>
  <colors>
    <mruColors>
      <color rgb="FF89B579"/>
      <color rgb="FFFFFFCC"/>
      <color rgb="FFA7DF93"/>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ysClr val="windowText" lastClr="000000"/>
                </a:solidFill>
              </a:defRPr>
            </a:pPr>
            <a:r>
              <a:rPr lang="en-US" sz="1400">
                <a:solidFill>
                  <a:sysClr val="windowText" lastClr="000000"/>
                </a:solidFill>
              </a:rPr>
              <a:t>Costs</a:t>
            </a:r>
            <a:r>
              <a:rPr lang="en-US" sz="1400" baseline="0">
                <a:solidFill>
                  <a:sysClr val="windowText" lastClr="000000"/>
                </a:solidFill>
              </a:rPr>
              <a:t> per year</a:t>
            </a:r>
          </a:p>
        </c:rich>
      </c:tx>
      <c:overlay val="0"/>
    </c:title>
    <c:autoTitleDeleted val="0"/>
    <c:plotArea>
      <c:layout/>
      <c:lineChart>
        <c:grouping val="standard"/>
        <c:varyColors val="0"/>
        <c:ser>
          <c:idx val="0"/>
          <c:order val="0"/>
          <c:spPr>
            <a:ln>
              <a:solidFill>
                <a:srgbClr val="89B579"/>
              </a:solidFill>
            </a:ln>
          </c:spPr>
          <c:marker>
            <c:symbol val="none"/>
          </c:marker>
          <c:val>
            <c:numRef>
              <c:f>' Summary'!$J$8:$J$19</c:f>
              <c:numCache>
                <c:formatCode>"$"#,##0</c:formatCode>
                <c:ptCount val="12"/>
                <c:pt idx="0">
                  <c:v>815600</c:v>
                </c:pt>
                <c:pt idx="1">
                  <c:v>16068</c:v>
                </c:pt>
                <c:pt idx="2">
                  <c:v>16550.04</c:v>
                </c:pt>
                <c:pt idx="3">
                  <c:v>17046.5412</c:v>
                </c:pt>
                <c:pt idx="4">
                  <c:v>17557.937436</c:v>
                </c:pt>
                <c:pt idx="5">
                  <c:v>18086.675559080002</c:v>
                </c:pt>
                <c:pt idx="6">
                  <c:v>18627.215825852403</c:v>
                </c:pt>
                <c:pt idx="7">
                  <c:v>19186.032300627976</c:v>
                </c:pt>
                <c:pt idx="8">
                  <c:v>19761.613269646816</c:v>
                </c:pt>
                <c:pt idx="9">
                  <c:v>20354.461667736221</c:v>
                </c:pt>
                <c:pt idx="10">
                  <c:v>20965.09551776831</c:v>
                </c:pt>
                <c:pt idx="11">
                  <c:v>21596.04838330136</c:v>
                </c:pt>
              </c:numCache>
            </c:numRef>
          </c:val>
          <c:smooth val="0"/>
        </c:ser>
        <c:dLbls>
          <c:showLegendKey val="0"/>
          <c:showVal val="0"/>
          <c:showCatName val="0"/>
          <c:showSerName val="0"/>
          <c:showPercent val="0"/>
          <c:showBubbleSize val="0"/>
        </c:dLbls>
        <c:smooth val="0"/>
        <c:axId val="134431056"/>
        <c:axId val="187803720"/>
      </c:lineChart>
      <c:catAx>
        <c:axId val="134431056"/>
        <c:scaling>
          <c:orientation val="minMax"/>
        </c:scaling>
        <c:delete val="0"/>
        <c:axPos val="b"/>
        <c:majorTickMark val="out"/>
        <c:minorTickMark val="none"/>
        <c:tickLblPos val="nextTo"/>
        <c:txPr>
          <a:bodyPr/>
          <a:lstStyle/>
          <a:p>
            <a:pPr>
              <a:defRPr>
                <a:solidFill>
                  <a:sysClr val="windowText" lastClr="000000"/>
                </a:solidFill>
              </a:defRPr>
            </a:pPr>
            <a:endParaRPr lang="en-US"/>
          </a:p>
        </c:txPr>
        <c:crossAx val="187803720"/>
        <c:crosses val="autoZero"/>
        <c:auto val="1"/>
        <c:lblAlgn val="ctr"/>
        <c:lblOffset val="100"/>
        <c:noMultiLvlLbl val="0"/>
      </c:catAx>
      <c:valAx>
        <c:axId val="187803720"/>
        <c:scaling>
          <c:orientation val="minMax"/>
        </c:scaling>
        <c:delete val="0"/>
        <c:axPos val="l"/>
        <c:majorGridlines/>
        <c:numFmt formatCode="&quot;$&quot;#,##0" sourceLinked="1"/>
        <c:majorTickMark val="out"/>
        <c:minorTickMark val="none"/>
        <c:tickLblPos val="nextTo"/>
        <c:txPr>
          <a:bodyPr/>
          <a:lstStyle/>
          <a:p>
            <a:pPr>
              <a:defRPr>
                <a:solidFill>
                  <a:sysClr val="windowText" lastClr="000000"/>
                </a:solidFill>
              </a:defRPr>
            </a:pPr>
            <a:endParaRPr lang="en-US"/>
          </a:p>
        </c:txPr>
        <c:crossAx val="134431056"/>
        <c:crosses val="autoZero"/>
        <c:crossBetween val="between"/>
      </c:valAx>
    </c:plotArea>
    <c:plotVisOnly val="1"/>
    <c:dispBlanksAs val="gap"/>
    <c:showDLblsOverMax val="0"/>
  </c:chart>
  <c:spPr>
    <a:solidFill>
      <a:schemeClr val="bg2"/>
    </a:solidFill>
  </c:spPr>
  <c:printSettings>
    <c:headerFooter/>
    <c:pageMargins b="0.75000000000000888" l="0.70000000000000062" r="0.70000000000000062" t="0.750000000000008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Costs</a:t>
            </a:r>
            <a:r>
              <a:rPr lang="en-US" sz="1400" baseline="0"/>
              <a:t> per year</a:t>
            </a:r>
          </a:p>
        </c:rich>
      </c:tx>
      <c:layout/>
      <c:overlay val="0"/>
    </c:title>
    <c:autoTitleDeleted val="0"/>
    <c:plotArea>
      <c:layout/>
      <c:lineChart>
        <c:grouping val="standard"/>
        <c:varyColors val="0"/>
        <c:ser>
          <c:idx val="0"/>
          <c:order val="0"/>
          <c:spPr>
            <a:ln>
              <a:solidFill>
                <a:srgbClr val="89B579"/>
              </a:solidFill>
            </a:ln>
          </c:spPr>
          <c:marker>
            <c:symbol val="none"/>
          </c:marker>
          <c:val>
            <c:numRef>
              <c:f>' Summary'!$J$8:$J$19</c:f>
              <c:numCache>
                <c:formatCode>"$"#,##0</c:formatCode>
                <c:ptCount val="12"/>
                <c:pt idx="0">
                  <c:v>815600</c:v>
                </c:pt>
                <c:pt idx="1">
                  <c:v>16068</c:v>
                </c:pt>
                <c:pt idx="2">
                  <c:v>16550.04</c:v>
                </c:pt>
                <c:pt idx="3">
                  <c:v>17046.5412</c:v>
                </c:pt>
                <c:pt idx="4">
                  <c:v>17557.937436</c:v>
                </c:pt>
                <c:pt idx="5">
                  <c:v>18086.675559080002</c:v>
                </c:pt>
                <c:pt idx="6">
                  <c:v>18627.215825852403</c:v>
                </c:pt>
                <c:pt idx="7">
                  <c:v>19186.032300627976</c:v>
                </c:pt>
                <c:pt idx="8">
                  <c:v>19761.613269646816</c:v>
                </c:pt>
                <c:pt idx="9">
                  <c:v>20354.461667736221</c:v>
                </c:pt>
                <c:pt idx="10">
                  <c:v>20965.09551776831</c:v>
                </c:pt>
                <c:pt idx="11">
                  <c:v>21596.04838330136</c:v>
                </c:pt>
              </c:numCache>
            </c:numRef>
          </c:val>
          <c:smooth val="0"/>
        </c:ser>
        <c:dLbls>
          <c:showLegendKey val="0"/>
          <c:showVal val="0"/>
          <c:showCatName val="0"/>
          <c:showSerName val="0"/>
          <c:showPercent val="0"/>
          <c:showBubbleSize val="0"/>
        </c:dLbls>
        <c:smooth val="0"/>
        <c:axId val="252082544"/>
        <c:axId val="187980728"/>
      </c:lineChart>
      <c:catAx>
        <c:axId val="252082544"/>
        <c:scaling>
          <c:orientation val="minMax"/>
        </c:scaling>
        <c:delete val="0"/>
        <c:axPos val="b"/>
        <c:majorTickMark val="out"/>
        <c:minorTickMark val="none"/>
        <c:tickLblPos val="nextTo"/>
        <c:crossAx val="187980728"/>
        <c:crosses val="autoZero"/>
        <c:auto val="1"/>
        <c:lblAlgn val="ctr"/>
        <c:lblOffset val="100"/>
        <c:noMultiLvlLbl val="0"/>
      </c:catAx>
      <c:valAx>
        <c:axId val="187980728"/>
        <c:scaling>
          <c:orientation val="minMax"/>
        </c:scaling>
        <c:delete val="0"/>
        <c:axPos val="l"/>
        <c:majorGridlines/>
        <c:numFmt formatCode="&quot;$&quot;#,##0" sourceLinked="1"/>
        <c:majorTickMark val="out"/>
        <c:minorTickMark val="none"/>
        <c:tickLblPos val="nextTo"/>
        <c:crossAx val="252082544"/>
        <c:crosses val="autoZero"/>
        <c:crossBetween val="between"/>
      </c:valAx>
    </c:plotArea>
    <c:plotVisOnly val="1"/>
    <c:dispBlanksAs val="gap"/>
    <c:showDLblsOverMax val="0"/>
  </c:chart>
  <c:spPr>
    <a:solidFill>
      <a:schemeClr val="bg2"/>
    </a:solidFill>
  </c:spPr>
  <c:printSettings>
    <c:headerFooter/>
    <c:pageMargins b="0.75000000000000866" l="0.70000000000000062" r="0.70000000000000062" t="0.750000000000008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Annual costs</a:t>
            </a:r>
          </a:p>
        </c:rich>
      </c:tx>
      <c:layout/>
      <c:overlay val="0"/>
    </c:title>
    <c:autoTitleDeleted val="0"/>
    <c:plotArea>
      <c:layout/>
      <c:barChart>
        <c:barDir val="col"/>
        <c:grouping val="clustered"/>
        <c:varyColors val="0"/>
        <c:ser>
          <c:idx val="0"/>
          <c:order val="0"/>
          <c:spPr>
            <a:solidFill>
              <a:srgbClr val="89B57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 Summary'!$A$10,' Summary'!$A$12,' Summary'!$A$14,' Summary'!$A$19)</c:f>
              <c:strCache>
                <c:ptCount val="4"/>
                <c:pt idx="0">
                  <c:v>Driver costs per fleet</c:v>
                </c:pt>
                <c:pt idx="1">
                  <c:v>Fuel costs (per fleet)</c:v>
                </c:pt>
                <c:pt idx="2">
                  <c:v>Maintenence cost  (per fleet)</c:v>
                </c:pt>
                <c:pt idx="3">
                  <c:v>Marketing costs</c:v>
                </c:pt>
              </c:strCache>
            </c:strRef>
          </c:cat>
          <c:val>
            <c:numRef>
              <c:f>(' Summary'!$B$10,' Summary'!$B$12,' Summary'!$B$14,' Summary'!$B$19)</c:f>
              <c:numCache>
                <c:formatCode>"$"#,##0</c:formatCode>
                <c:ptCount val="4"/>
                <c:pt idx="0">
                  <c:v>8400</c:v>
                </c:pt>
                <c:pt idx="1">
                  <c:v>2400</c:v>
                </c:pt>
                <c:pt idx="2">
                  <c:v>4800</c:v>
                </c:pt>
                <c:pt idx="3">
                  <c:v>0</c:v>
                </c:pt>
              </c:numCache>
            </c:numRef>
          </c:val>
        </c:ser>
        <c:dLbls>
          <c:showLegendKey val="0"/>
          <c:showVal val="1"/>
          <c:showCatName val="0"/>
          <c:showSerName val="0"/>
          <c:showPercent val="0"/>
          <c:showBubbleSize val="0"/>
        </c:dLbls>
        <c:gapWidth val="150"/>
        <c:overlap val="-25"/>
        <c:axId val="252376768"/>
        <c:axId val="186917376"/>
      </c:barChart>
      <c:catAx>
        <c:axId val="252376768"/>
        <c:scaling>
          <c:orientation val="minMax"/>
        </c:scaling>
        <c:delete val="0"/>
        <c:axPos val="b"/>
        <c:numFmt formatCode="General" sourceLinked="0"/>
        <c:majorTickMark val="none"/>
        <c:minorTickMark val="none"/>
        <c:tickLblPos val="nextTo"/>
        <c:crossAx val="186917376"/>
        <c:crosses val="autoZero"/>
        <c:auto val="1"/>
        <c:lblAlgn val="ctr"/>
        <c:lblOffset val="100"/>
        <c:noMultiLvlLbl val="0"/>
      </c:catAx>
      <c:valAx>
        <c:axId val="186917376"/>
        <c:scaling>
          <c:orientation val="minMax"/>
        </c:scaling>
        <c:delete val="1"/>
        <c:axPos val="l"/>
        <c:numFmt formatCode="&quot;$&quot;#,##0" sourceLinked="1"/>
        <c:majorTickMark val="none"/>
        <c:minorTickMark val="none"/>
        <c:tickLblPos val="none"/>
        <c:crossAx val="252376768"/>
        <c:crosses val="autoZero"/>
        <c:crossBetween val="between"/>
      </c:valAx>
    </c:plotArea>
    <c:plotVisOnly val="1"/>
    <c:dispBlanksAs val="gap"/>
    <c:showDLblsOverMax val="0"/>
  </c:chart>
  <c:printSettings>
    <c:headerFooter/>
    <c:pageMargins b="0.75000000000000722" l="0.70000000000000062" r="0.70000000000000062" t="0.750000000000007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Cumulative costs</a:t>
            </a:r>
          </a:p>
        </c:rich>
      </c:tx>
      <c:layout/>
      <c:overlay val="0"/>
    </c:title>
    <c:autoTitleDeleted val="0"/>
    <c:plotArea>
      <c:layout/>
      <c:lineChart>
        <c:grouping val="standard"/>
        <c:varyColors val="0"/>
        <c:ser>
          <c:idx val="0"/>
          <c:order val="0"/>
          <c:spPr>
            <a:ln>
              <a:solidFill>
                <a:srgbClr val="89B579"/>
              </a:solidFill>
            </a:ln>
          </c:spPr>
          <c:marker>
            <c:symbol val="none"/>
          </c:marker>
          <c:val>
            <c:numRef>
              <c:f>' Summary'!$K$8:$K$19</c:f>
              <c:numCache>
                <c:formatCode>"$"#,##0</c:formatCode>
                <c:ptCount val="12"/>
                <c:pt idx="0">
                  <c:v>815600</c:v>
                </c:pt>
                <c:pt idx="1">
                  <c:v>831668</c:v>
                </c:pt>
                <c:pt idx="2">
                  <c:v>848218.04</c:v>
                </c:pt>
                <c:pt idx="3">
                  <c:v>865264.58120000002</c:v>
                </c:pt>
                <c:pt idx="4">
                  <c:v>882822.51863599999</c:v>
                </c:pt>
                <c:pt idx="5">
                  <c:v>900909.19419507997</c:v>
                </c:pt>
                <c:pt idx="6">
                  <c:v>919536.41002093232</c:v>
                </c:pt>
                <c:pt idx="7">
                  <c:v>938722.44232156035</c:v>
                </c:pt>
                <c:pt idx="8">
                  <c:v>958484.05559120711</c:v>
                </c:pt>
                <c:pt idx="9">
                  <c:v>978838.51725894329</c:v>
                </c:pt>
                <c:pt idx="10">
                  <c:v>999803.61277671158</c:v>
                </c:pt>
                <c:pt idx="11">
                  <c:v>1021399.6611600129</c:v>
                </c:pt>
              </c:numCache>
            </c:numRef>
          </c:val>
          <c:smooth val="0"/>
        </c:ser>
        <c:dLbls>
          <c:showLegendKey val="0"/>
          <c:showVal val="0"/>
          <c:showCatName val="0"/>
          <c:showSerName val="0"/>
          <c:showPercent val="0"/>
          <c:showBubbleSize val="0"/>
        </c:dLbls>
        <c:smooth val="0"/>
        <c:axId val="186919728"/>
        <c:axId val="186920120"/>
      </c:lineChart>
      <c:catAx>
        <c:axId val="186919728"/>
        <c:scaling>
          <c:orientation val="minMax"/>
        </c:scaling>
        <c:delete val="0"/>
        <c:axPos val="b"/>
        <c:majorTickMark val="out"/>
        <c:minorTickMark val="none"/>
        <c:tickLblPos val="nextTo"/>
        <c:crossAx val="186920120"/>
        <c:crosses val="autoZero"/>
        <c:auto val="1"/>
        <c:lblAlgn val="ctr"/>
        <c:lblOffset val="100"/>
        <c:noMultiLvlLbl val="0"/>
      </c:catAx>
      <c:valAx>
        <c:axId val="186920120"/>
        <c:scaling>
          <c:orientation val="minMax"/>
        </c:scaling>
        <c:delete val="0"/>
        <c:axPos val="l"/>
        <c:majorGridlines/>
        <c:numFmt formatCode="&quot;$&quot;#,##0" sourceLinked="1"/>
        <c:majorTickMark val="out"/>
        <c:minorTickMark val="none"/>
        <c:tickLblPos val="nextTo"/>
        <c:crossAx val="186919728"/>
        <c:crosses val="autoZero"/>
        <c:crossBetween val="between"/>
      </c:valAx>
    </c:plotArea>
    <c:plotVisOnly val="1"/>
    <c:dispBlanksAs val="gap"/>
    <c:showDLblsOverMax val="0"/>
  </c:chart>
  <c:spPr>
    <a:solidFill>
      <a:schemeClr val="bg2"/>
    </a:solidFill>
  </c:spPr>
  <c:printSettings>
    <c:headerFooter/>
    <c:pageMargins b="0.75000000000000644" l="0.70000000000000062" r="0.70000000000000062" t="0.750000000000006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First Year Costs</a:t>
            </a:r>
          </a:p>
        </c:rich>
      </c:tx>
      <c:layout/>
      <c:overlay val="0"/>
    </c:title>
    <c:autoTitleDeleted val="0"/>
    <c:plotArea>
      <c:layout/>
      <c:barChart>
        <c:barDir val="col"/>
        <c:grouping val="clustered"/>
        <c:varyColors val="0"/>
        <c:ser>
          <c:idx val="0"/>
          <c:order val="0"/>
          <c:spPr>
            <a:solidFill>
              <a:srgbClr val="89B579"/>
            </a:solidFill>
          </c:spPr>
          <c:invertIfNegative val="0"/>
          <c:dLbls>
            <c:numFmt formatCode="&quot;$&quot;#,##0" sourceLinked="0"/>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 Summary'!$A$10,' Summary'!$A$12,' Summary'!$A$14,' Summary'!$A$23:$A$27)</c:f>
              <c:strCache>
                <c:ptCount val="8"/>
                <c:pt idx="0">
                  <c:v>Driver costs per fleet</c:v>
                </c:pt>
                <c:pt idx="1">
                  <c:v>Fuel costs (per fleet)</c:v>
                </c:pt>
                <c:pt idx="2">
                  <c:v>Maintenence cost  (per fleet)</c:v>
                </c:pt>
                <c:pt idx="3">
                  <c:v>Purchase cost</c:v>
                </c:pt>
                <c:pt idx="4">
                  <c:v>Startup costs</c:v>
                </c:pt>
                <c:pt idx="5">
                  <c:v>Maintenance facility</c:v>
                </c:pt>
                <c:pt idx="6">
                  <c:v>Fueling station</c:v>
                </c:pt>
                <c:pt idx="7">
                  <c:v>Bus stops and shelters</c:v>
                </c:pt>
              </c:strCache>
            </c:strRef>
          </c:cat>
          <c:val>
            <c:numRef>
              <c:f>(' Summary'!$B$10,' Summary'!$B$12,' Summary'!$B$14,' Summary'!$B$23:$B$27)</c:f>
              <c:numCache>
                <c:formatCode>"$"#,##0</c:formatCode>
                <c:ptCount val="8"/>
                <c:pt idx="0">
                  <c:v>8400</c:v>
                </c:pt>
                <c:pt idx="1">
                  <c:v>2400</c:v>
                </c:pt>
                <c:pt idx="2">
                  <c:v>4800</c:v>
                </c:pt>
                <c:pt idx="3">
                  <c:v>800000</c:v>
                </c:pt>
                <c:pt idx="4">
                  <c:v>0</c:v>
                </c:pt>
                <c:pt idx="5">
                  <c:v>0</c:v>
                </c:pt>
                <c:pt idx="6">
                  <c:v>0</c:v>
                </c:pt>
                <c:pt idx="7">
                  <c:v>0</c:v>
                </c:pt>
              </c:numCache>
            </c:numRef>
          </c:val>
        </c:ser>
        <c:dLbls>
          <c:showLegendKey val="0"/>
          <c:showVal val="0"/>
          <c:showCatName val="0"/>
          <c:showSerName val="0"/>
          <c:showPercent val="0"/>
          <c:showBubbleSize val="0"/>
        </c:dLbls>
        <c:gapWidth val="100"/>
        <c:axId val="252402104"/>
        <c:axId val="252402496"/>
      </c:barChart>
      <c:catAx>
        <c:axId val="252402104"/>
        <c:scaling>
          <c:orientation val="minMax"/>
        </c:scaling>
        <c:delete val="0"/>
        <c:axPos val="b"/>
        <c:numFmt formatCode="General" sourceLinked="0"/>
        <c:majorTickMark val="out"/>
        <c:minorTickMark val="none"/>
        <c:tickLblPos val="nextTo"/>
        <c:txPr>
          <a:bodyPr/>
          <a:lstStyle/>
          <a:p>
            <a:pPr>
              <a:defRPr sz="800"/>
            </a:pPr>
            <a:endParaRPr lang="en-US"/>
          </a:p>
        </c:txPr>
        <c:crossAx val="252402496"/>
        <c:crosses val="autoZero"/>
        <c:auto val="1"/>
        <c:lblAlgn val="ctr"/>
        <c:lblOffset val="100"/>
        <c:noMultiLvlLbl val="0"/>
      </c:catAx>
      <c:valAx>
        <c:axId val="252402496"/>
        <c:scaling>
          <c:orientation val="minMax"/>
        </c:scaling>
        <c:delete val="1"/>
        <c:axPos val="l"/>
        <c:numFmt formatCode="&quot;$&quot;#,##0" sourceLinked="1"/>
        <c:majorTickMark val="out"/>
        <c:minorTickMark val="none"/>
        <c:tickLblPos val="none"/>
        <c:crossAx val="252402104"/>
        <c:crosses val="autoZero"/>
        <c:crossBetween val="between"/>
      </c:valAx>
    </c:plotArea>
    <c:plotVisOnly val="1"/>
    <c:dispBlanksAs val="zero"/>
    <c:showDLblsOverMax val="0"/>
  </c:chart>
  <c:printSettings>
    <c:headerFooter/>
    <c:pageMargins b="0.75000000000000644" l="0.70000000000000062" r="0.70000000000000062" t="0.750000000000006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542923</xdr:colOff>
      <xdr:row>3</xdr:row>
      <xdr:rowOff>123825</xdr:rowOff>
    </xdr:from>
    <xdr:to>
      <xdr:col>8</xdr:col>
      <xdr:colOff>981074</xdr:colOff>
      <xdr:row>11</xdr:row>
      <xdr:rowOff>95249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514352</xdr:colOff>
      <xdr:row>12</xdr:row>
      <xdr:rowOff>0</xdr:rowOff>
    </xdr:from>
    <xdr:to>
      <xdr:col>8</xdr:col>
      <xdr:colOff>1040828</xdr:colOff>
      <xdr:row>37</xdr:row>
      <xdr:rowOff>175932</xdr:rowOff>
    </xdr:to>
    <xdr:pic>
      <xdr:nvPicPr>
        <xdr:cNvPr id="4" name="Picture 3" descr="Bus Type.png"/>
        <xdr:cNvPicPr>
          <a:picLocks noChangeAspect="1"/>
        </xdr:cNvPicPr>
      </xdr:nvPicPr>
      <xdr:blipFill>
        <a:blip xmlns:r="http://schemas.openxmlformats.org/officeDocument/2006/relationships" r:embed="rId2" cstate="print"/>
        <a:srcRect l="5638" t="4357" r="21191" b="12394"/>
        <a:stretch>
          <a:fillRect/>
        </a:stretch>
      </xdr:blipFill>
      <xdr:spPr>
        <a:xfrm>
          <a:off x="6400802" y="3819525"/>
          <a:ext cx="4793676" cy="7058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38102</xdr:colOff>
      <xdr:row>28</xdr:row>
      <xdr:rowOff>104776</xdr:rowOff>
    </xdr:from>
    <xdr:to>
      <xdr:col>4</xdr:col>
      <xdr:colOff>266700</xdr:colOff>
      <xdr:row>42</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571501</xdr:colOff>
      <xdr:row>42</xdr:row>
      <xdr:rowOff>152400</xdr:rowOff>
    </xdr:from>
    <xdr:to>
      <xdr:col>11</xdr:col>
      <xdr:colOff>9525</xdr:colOff>
      <xdr:row>58</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28576</xdr:colOff>
      <xdr:row>43</xdr:row>
      <xdr:rowOff>0</xdr:rowOff>
    </xdr:from>
    <xdr:to>
      <xdr:col>4</xdr:col>
      <xdr:colOff>275342</xdr:colOff>
      <xdr:row>57</xdr:row>
      <xdr:rowOff>142875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561976</xdr:colOff>
      <xdr:row>28</xdr:row>
      <xdr:rowOff>95249</xdr:rowOff>
    </xdr:from>
    <xdr:to>
      <xdr:col>11</xdr:col>
      <xdr:colOff>0</xdr:colOff>
      <xdr:row>42</xdr:row>
      <xdr:rowOff>66674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showGridLines="0" workbookViewId="0">
      <selection activeCell="A2" sqref="A2:B6"/>
    </sheetView>
  </sheetViews>
  <sheetFormatPr defaultColWidth="26" defaultRowHeight="15" x14ac:dyDescent="0.25"/>
  <cols>
    <col min="1" max="1" width="26" style="38"/>
    <col min="2" max="2" width="24.7109375" style="38" customWidth="1"/>
    <col min="3" max="3" width="4.85546875" style="38" customWidth="1"/>
    <col min="4" max="4" width="8.140625" style="38" customWidth="1"/>
    <col min="5" max="5" width="5.5703125" style="38" customWidth="1"/>
    <col min="6" max="6" width="26" style="38"/>
    <col min="7" max="7" width="19.5703125" style="38" customWidth="1"/>
    <col min="8" max="16384" width="26" style="38"/>
  </cols>
  <sheetData>
    <row r="1" spans="1:15" s="168" customFormat="1" ht="28.5" customHeight="1" thickBot="1" x14ac:dyDescent="0.3">
      <c r="A1" s="248" t="s">
        <v>113</v>
      </c>
      <c r="B1" s="249"/>
      <c r="C1" s="249"/>
      <c r="D1" s="249"/>
      <c r="E1" s="249"/>
      <c r="F1" s="249"/>
      <c r="G1" s="249"/>
    </row>
    <row r="2" spans="1:15" ht="30.75" customHeight="1" x14ac:dyDescent="0.25">
      <c r="A2" s="252" t="s">
        <v>161</v>
      </c>
      <c r="B2" s="252"/>
      <c r="C2" s="171"/>
      <c r="D2" s="252" t="s">
        <v>162</v>
      </c>
      <c r="E2" s="254"/>
      <c r="F2" s="254"/>
      <c r="G2" s="254"/>
      <c r="H2" s="170"/>
    </row>
    <row r="3" spans="1:15" ht="30.75" customHeight="1" x14ac:dyDescent="0.25">
      <c r="A3" s="253"/>
      <c r="B3" s="253"/>
      <c r="C3" s="172"/>
      <c r="D3" s="255"/>
      <c r="E3" s="255"/>
      <c r="F3" s="255"/>
      <c r="G3" s="255"/>
      <c r="H3" s="170"/>
    </row>
    <row r="4" spans="1:15" ht="30.75" customHeight="1" x14ac:dyDescent="0.25">
      <c r="A4" s="253"/>
      <c r="B4" s="253"/>
      <c r="C4" s="172"/>
      <c r="D4" s="255"/>
      <c r="E4" s="255"/>
      <c r="F4" s="255"/>
      <c r="G4" s="255"/>
      <c r="H4" s="170"/>
    </row>
    <row r="5" spans="1:15" ht="30.75" customHeight="1" x14ac:dyDescent="0.25">
      <c r="A5" s="253"/>
      <c r="B5" s="253"/>
      <c r="C5" s="172"/>
      <c r="D5" s="255"/>
      <c r="E5" s="255"/>
      <c r="F5" s="255"/>
      <c r="G5" s="255"/>
      <c r="H5" s="170"/>
    </row>
    <row r="6" spans="1:15" ht="25.5" customHeight="1" x14ac:dyDescent="0.25">
      <c r="A6" s="253"/>
      <c r="B6" s="253"/>
      <c r="C6" s="172"/>
      <c r="D6" s="255"/>
      <c r="E6" s="255"/>
      <c r="F6" s="255"/>
      <c r="G6" s="255"/>
      <c r="H6" s="170"/>
    </row>
    <row r="7" spans="1:15" ht="30.75" customHeight="1" x14ac:dyDescent="0.25">
      <c r="A7" s="256" t="s">
        <v>117</v>
      </c>
      <c r="B7" s="257"/>
      <c r="C7" s="257"/>
      <c r="D7" s="257"/>
      <c r="E7" s="257"/>
      <c r="F7" s="257"/>
      <c r="G7" s="257"/>
      <c r="H7" s="170"/>
    </row>
    <row r="8" spans="1:15" ht="30.75" customHeight="1" x14ac:dyDescent="0.25">
      <c r="A8" s="258" t="s">
        <v>148</v>
      </c>
      <c r="B8" s="258"/>
      <c r="C8" s="173"/>
      <c r="D8" s="258" t="s">
        <v>160</v>
      </c>
      <c r="E8" s="258"/>
      <c r="F8" s="258"/>
      <c r="G8" s="258"/>
      <c r="H8" s="170"/>
    </row>
    <row r="9" spans="1:15" ht="30.75" customHeight="1" x14ac:dyDescent="0.25">
      <c r="A9" s="258"/>
      <c r="B9" s="258"/>
      <c r="C9" s="169"/>
      <c r="D9" s="258"/>
      <c r="E9" s="258"/>
      <c r="F9" s="258"/>
      <c r="G9" s="258"/>
      <c r="H9" s="170"/>
    </row>
    <row r="10" spans="1:15" ht="30.75" customHeight="1" x14ac:dyDescent="0.25">
      <c r="A10" s="258"/>
      <c r="B10" s="258"/>
      <c r="C10" s="169"/>
      <c r="D10" s="258"/>
      <c r="E10" s="258"/>
      <c r="F10" s="258"/>
      <c r="G10" s="258"/>
      <c r="H10" s="170"/>
    </row>
    <row r="11" spans="1:15" ht="30.75" customHeight="1" x14ac:dyDescent="0.25">
      <c r="A11" s="258"/>
      <c r="B11" s="258"/>
      <c r="C11" s="169"/>
      <c r="D11" s="258"/>
      <c r="E11" s="258"/>
      <c r="F11" s="258"/>
      <c r="G11" s="258"/>
      <c r="H11" s="170"/>
    </row>
    <row r="12" spans="1:15" s="168" customFormat="1" ht="16.5" customHeight="1" x14ac:dyDescent="0.25"/>
    <row r="13" spans="1:15" ht="24" customHeight="1" x14ac:dyDescent="0.25">
      <c r="A13" s="250" t="s">
        <v>114</v>
      </c>
      <c r="B13" s="250"/>
      <c r="C13" s="250"/>
      <c r="D13" s="250"/>
      <c r="E13" s="250"/>
      <c r="F13" s="251"/>
      <c r="G13" s="251"/>
      <c r="H13" s="228"/>
      <c r="I13" s="228"/>
      <c r="J13" s="228"/>
    </row>
    <row r="14" spans="1:15" ht="15.75" x14ac:dyDescent="0.25">
      <c r="A14" s="259" t="s">
        <v>164</v>
      </c>
      <c r="B14" s="260"/>
      <c r="C14" s="260"/>
      <c r="D14" s="260"/>
      <c r="E14" s="260"/>
      <c r="F14" s="226"/>
      <c r="G14" s="226"/>
      <c r="H14" s="227"/>
      <c r="I14" s="227"/>
      <c r="J14" s="227"/>
      <c r="K14" s="169"/>
      <c r="L14" s="169"/>
      <c r="M14" s="169"/>
      <c r="N14" s="169"/>
      <c r="O14" s="169"/>
    </row>
    <row r="15" spans="1:15" s="169" customFormat="1" ht="12" customHeight="1" thickBot="1" x14ac:dyDescent="0.3">
      <c r="A15" s="229"/>
      <c r="B15" s="228"/>
      <c r="C15" s="228"/>
      <c r="D15" s="228"/>
      <c r="E15" s="228"/>
      <c r="F15" s="227"/>
      <c r="G15" s="227"/>
      <c r="H15" s="227"/>
      <c r="I15" s="227"/>
      <c r="J15" s="227"/>
    </row>
    <row r="16" spans="1:15" s="169" customFormat="1" ht="19.5" thickTop="1" x14ac:dyDescent="0.3">
      <c r="A16" s="264" t="s">
        <v>173</v>
      </c>
      <c r="B16" s="265"/>
      <c r="C16" s="265"/>
      <c r="D16" s="265"/>
      <c r="E16" s="266"/>
      <c r="F16" s="227"/>
      <c r="G16" s="227"/>
      <c r="H16" s="227"/>
      <c r="I16" s="227"/>
      <c r="J16" s="227"/>
    </row>
    <row r="17" spans="1:10" ht="409.5" customHeight="1" x14ac:dyDescent="0.25">
      <c r="A17" s="261" t="s">
        <v>181</v>
      </c>
      <c r="B17" s="262"/>
      <c r="C17" s="262"/>
      <c r="D17" s="262"/>
      <c r="E17" s="263"/>
      <c r="F17" s="227"/>
      <c r="G17" s="227"/>
      <c r="H17" s="227"/>
      <c r="I17" s="227"/>
      <c r="J17" s="227"/>
    </row>
    <row r="18" spans="1:10" ht="247.5" customHeight="1" x14ac:dyDescent="0.25">
      <c r="A18" s="261" t="s">
        <v>180</v>
      </c>
      <c r="B18" s="262"/>
      <c r="C18" s="262"/>
      <c r="D18" s="262"/>
      <c r="E18" s="263"/>
      <c r="F18" s="227"/>
      <c r="G18" s="227"/>
      <c r="H18" s="227"/>
      <c r="I18" s="227"/>
      <c r="J18" s="227"/>
    </row>
    <row r="19" spans="1:10" ht="316.5" customHeight="1" x14ac:dyDescent="0.25">
      <c r="A19" s="261" t="s">
        <v>167</v>
      </c>
      <c r="B19" s="262"/>
      <c r="C19" s="262"/>
      <c r="D19" s="262"/>
      <c r="E19" s="263"/>
      <c r="F19" s="227"/>
      <c r="G19" s="227"/>
      <c r="H19" s="227"/>
      <c r="I19" s="227"/>
      <c r="J19" s="227"/>
    </row>
    <row r="20" spans="1:10" ht="313.5" customHeight="1" thickBot="1" x14ac:dyDescent="0.3">
      <c r="A20" s="245" t="s">
        <v>168</v>
      </c>
      <c r="B20" s="246"/>
      <c r="C20" s="246"/>
      <c r="D20" s="246"/>
      <c r="E20" s="247"/>
      <c r="F20" s="227"/>
      <c r="G20" s="227"/>
      <c r="H20" s="227"/>
      <c r="I20" s="227"/>
      <c r="J20" s="227"/>
    </row>
    <row r="21" spans="1:10" s="169" customFormat="1" ht="12" customHeight="1" thickTop="1" thickBot="1" x14ac:dyDescent="0.3">
      <c r="A21" s="229"/>
      <c r="B21" s="228"/>
      <c r="C21" s="228"/>
      <c r="D21" s="228"/>
      <c r="E21" s="228"/>
      <c r="F21" s="227"/>
      <c r="G21" s="227"/>
      <c r="H21" s="227"/>
      <c r="I21" s="227"/>
      <c r="J21" s="227"/>
    </row>
    <row r="22" spans="1:10" s="169" customFormat="1" ht="19.5" thickTop="1" x14ac:dyDescent="0.3">
      <c r="A22" s="264" t="s">
        <v>174</v>
      </c>
      <c r="B22" s="265"/>
      <c r="C22" s="265"/>
      <c r="D22" s="265"/>
      <c r="E22" s="266"/>
      <c r="F22" s="227"/>
      <c r="G22" s="227"/>
      <c r="H22" s="227"/>
      <c r="I22" s="227"/>
      <c r="J22" s="227"/>
    </row>
    <row r="23" spans="1:10" ht="124.5" customHeight="1" x14ac:dyDescent="0.25">
      <c r="A23" s="261" t="s">
        <v>177</v>
      </c>
      <c r="B23" s="262"/>
      <c r="C23" s="262"/>
      <c r="D23" s="262"/>
      <c r="E23" s="263"/>
      <c r="F23" s="227"/>
      <c r="G23" s="227"/>
      <c r="H23" s="227"/>
      <c r="I23" s="227"/>
      <c r="J23" s="227"/>
    </row>
    <row r="24" spans="1:10" ht="300" customHeight="1" x14ac:dyDescent="0.25">
      <c r="A24" s="261" t="s">
        <v>169</v>
      </c>
      <c r="B24" s="262"/>
      <c r="C24" s="262"/>
      <c r="D24" s="262"/>
      <c r="E24" s="263"/>
      <c r="F24" s="227"/>
      <c r="G24" s="227"/>
      <c r="H24" s="227"/>
      <c r="I24" s="227"/>
      <c r="J24" s="227"/>
    </row>
    <row r="25" spans="1:10" ht="30.75" customHeight="1" x14ac:dyDescent="0.25">
      <c r="A25" s="267" t="s">
        <v>165</v>
      </c>
      <c r="B25" s="262"/>
      <c r="C25" s="262"/>
      <c r="D25" s="262"/>
      <c r="E25" s="263"/>
      <c r="F25" s="227"/>
      <c r="G25" s="227"/>
      <c r="H25" s="227"/>
      <c r="I25" s="227"/>
      <c r="J25" s="227"/>
    </row>
    <row r="26" spans="1:10" ht="272.25" customHeight="1" x14ac:dyDescent="0.25">
      <c r="A26" s="261" t="s">
        <v>170</v>
      </c>
      <c r="B26" s="262"/>
      <c r="C26" s="262"/>
      <c r="D26" s="262"/>
      <c r="E26" s="263"/>
      <c r="F26" s="227"/>
      <c r="G26" s="227"/>
      <c r="H26" s="227"/>
      <c r="I26" s="227"/>
      <c r="J26" s="227"/>
    </row>
    <row r="27" spans="1:10" ht="59.25" customHeight="1" thickBot="1" x14ac:dyDescent="0.3">
      <c r="A27" s="268" t="s">
        <v>166</v>
      </c>
      <c r="B27" s="246"/>
      <c r="C27" s="246"/>
      <c r="D27" s="246"/>
      <c r="E27" s="247"/>
      <c r="F27" s="227"/>
      <c r="G27" s="227"/>
      <c r="H27" s="227"/>
      <c r="I27" s="227"/>
      <c r="J27" s="227"/>
    </row>
    <row r="28" spans="1:10" s="169" customFormat="1" ht="12" customHeight="1" thickTop="1" thickBot="1" x14ac:dyDescent="0.3">
      <c r="A28" s="229"/>
      <c r="B28" s="228"/>
      <c r="C28" s="228"/>
      <c r="D28" s="228"/>
      <c r="E28" s="228"/>
      <c r="F28" s="227"/>
      <c r="G28" s="227"/>
      <c r="H28" s="227"/>
      <c r="I28" s="227"/>
      <c r="J28" s="227"/>
    </row>
    <row r="29" spans="1:10" s="169" customFormat="1" ht="19.5" thickTop="1" x14ac:dyDescent="0.3">
      <c r="A29" s="264" t="s">
        <v>175</v>
      </c>
      <c r="B29" s="265"/>
      <c r="C29" s="265"/>
      <c r="D29" s="265"/>
      <c r="E29" s="266"/>
      <c r="F29" s="227"/>
      <c r="G29" s="227"/>
      <c r="H29" s="227"/>
      <c r="I29" s="227"/>
      <c r="J29" s="227"/>
    </row>
    <row r="30" spans="1:10" ht="81" customHeight="1" thickBot="1" x14ac:dyDescent="0.3">
      <c r="A30" s="245" t="s">
        <v>171</v>
      </c>
      <c r="B30" s="246"/>
      <c r="C30" s="246"/>
      <c r="D30" s="246"/>
      <c r="E30" s="247"/>
      <c r="F30" s="227"/>
      <c r="G30" s="227"/>
      <c r="H30" s="227"/>
      <c r="I30" s="227"/>
      <c r="J30" s="227"/>
    </row>
    <row r="31" spans="1:10" s="169" customFormat="1" ht="12" customHeight="1" thickTop="1" thickBot="1" x14ac:dyDescent="0.3">
      <c r="A31" s="229"/>
      <c r="B31" s="228"/>
      <c r="C31" s="228"/>
      <c r="D31" s="228"/>
      <c r="E31" s="228"/>
      <c r="F31" s="227"/>
      <c r="G31" s="227"/>
      <c r="H31" s="227"/>
      <c r="I31" s="227"/>
      <c r="J31" s="227"/>
    </row>
    <row r="32" spans="1:10" s="169" customFormat="1" ht="19.5" thickTop="1" x14ac:dyDescent="0.3">
      <c r="A32" s="264" t="s">
        <v>176</v>
      </c>
      <c r="B32" s="265"/>
      <c r="C32" s="265"/>
      <c r="D32" s="265"/>
      <c r="E32" s="266"/>
      <c r="F32" s="227"/>
      <c r="G32" s="227"/>
      <c r="H32" s="227"/>
      <c r="I32" s="227"/>
      <c r="J32" s="227"/>
    </row>
    <row r="33" spans="1:10" ht="60" customHeight="1" thickBot="1" x14ac:dyDescent="0.3">
      <c r="A33" s="245" t="s">
        <v>172</v>
      </c>
      <c r="B33" s="246"/>
      <c r="C33" s="246"/>
      <c r="D33" s="246"/>
      <c r="E33" s="247"/>
      <c r="F33" s="227"/>
      <c r="G33" s="227"/>
      <c r="H33" s="227"/>
      <c r="I33" s="227"/>
      <c r="J33" s="227"/>
    </row>
    <row r="34" spans="1:10" ht="15" customHeight="1" thickTop="1" x14ac:dyDescent="0.25">
      <c r="A34" s="170"/>
      <c r="B34" s="170"/>
      <c r="C34" s="170"/>
      <c r="D34" s="170"/>
      <c r="E34" s="170"/>
      <c r="F34" s="227"/>
      <c r="G34" s="227"/>
      <c r="H34" s="227"/>
      <c r="I34" s="227"/>
      <c r="J34" s="227"/>
    </row>
    <row r="35" spans="1:10" x14ac:dyDescent="0.25">
      <c r="A35" s="170"/>
      <c r="B35" s="170"/>
      <c r="C35" s="170"/>
      <c r="D35" s="170"/>
      <c r="E35" s="170"/>
      <c r="F35" s="227"/>
      <c r="G35" s="227"/>
      <c r="H35" s="227"/>
      <c r="I35" s="227"/>
      <c r="J35" s="227"/>
    </row>
    <row r="36" spans="1:10" x14ac:dyDescent="0.25">
      <c r="A36" s="170"/>
      <c r="B36" s="170"/>
      <c r="C36" s="170"/>
      <c r="D36" s="170"/>
      <c r="E36" s="170"/>
      <c r="F36" s="227"/>
      <c r="G36" s="227"/>
      <c r="H36" s="227"/>
      <c r="I36" s="227"/>
      <c r="J36" s="227"/>
    </row>
    <row r="37" spans="1:10" x14ac:dyDescent="0.25">
      <c r="A37" s="170"/>
      <c r="B37" s="170"/>
      <c r="C37" s="170"/>
      <c r="D37" s="170"/>
      <c r="E37" s="170"/>
      <c r="F37" s="227"/>
      <c r="G37" s="227"/>
      <c r="H37" s="227"/>
      <c r="I37" s="227"/>
      <c r="J37" s="227"/>
    </row>
    <row r="38" spans="1:10" x14ac:dyDescent="0.25">
      <c r="A38" s="170"/>
      <c r="B38" s="170"/>
      <c r="C38" s="170"/>
      <c r="D38" s="170"/>
      <c r="E38" s="170"/>
      <c r="F38" s="227"/>
      <c r="G38" s="227"/>
      <c r="H38" s="227"/>
      <c r="I38" s="227"/>
      <c r="J38" s="227"/>
    </row>
    <row r="39" spans="1:10" x14ac:dyDescent="0.25">
      <c r="A39" s="170"/>
      <c r="B39" s="170"/>
      <c r="C39" s="170"/>
      <c r="D39" s="170"/>
      <c r="E39" s="170"/>
      <c r="F39" s="227"/>
      <c r="G39" s="227"/>
      <c r="H39" s="227"/>
      <c r="I39" s="227"/>
      <c r="J39" s="227"/>
    </row>
    <row r="40" spans="1:10" x14ac:dyDescent="0.25">
      <c r="A40" s="170"/>
      <c r="B40" s="170"/>
      <c r="C40" s="170"/>
      <c r="D40" s="170"/>
      <c r="E40" s="170"/>
      <c r="F40" s="227"/>
      <c r="G40" s="227"/>
      <c r="H40" s="227"/>
      <c r="I40" s="227"/>
      <c r="J40" s="227"/>
    </row>
    <row r="41" spans="1:10" x14ac:dyDescent="0.25">
      <c r="A41" s="170"/>
      <c r="B41" s="170"/>
      <c r="C41" s="170"/>
      <c r="D41" s="170"/>
      <c r="E41" s="170"/>
      <c r="F41" s="227"/>
      <c r="G41" s="227"/>
      <c r="H41" s="227"/>
      <c r="I41" s="227"/>
      <c r="J41" s="227"/>
    </row>
    <row r="42" spans="1:10" x14ac:dyDescent="0.25">
      <c r="A42" s="170"/>
      <c r="B42" s="170"/>
      <c r="C42" s="170"/>
      <c r="D42" s="170"/>
      <c r="E42" s="170"/>
      <c r="F42" s="227"/>
      <c r="G42" s="227"/>
      <c r="H42" s="227"/>
      <c r="I42" s="227"/>
      <c r="J42" s="227"/>
    </row>
    <row r="43" spans="1:10" x14ac:dyDescent="0.25">
      <c r="A43" s="170"/>
      <c r="B43" s="170"/>
      <c r="C43" s="170"/>
      <c r="D43" s="170"/>
      <c r="E43" s="170"/>
      <c r="F43" s="227"/>
      <c r="G43" s="227"/>
      <c r="H43" s="227"/>
      <c r="I43" s="227"/>
      <c r="J43" s="227"/>
    </row>
    <row r="44" spans="1:10" x14ac:dyDescent="0.25">
      <c r="A44" s="170"/>
      <c r="B44" s="170"/>
      <c r="C44" s="170"/>
      <c r="D44" s="170"/>
      <c r="E44" s="170"/>
      <c r="F44" s="227"/>
      <c r="G44" s="227"/>
      <c r="H44" s="227"/>
      <c r="I44" s="227"/>
      <c r="J44" s="227"/>
    </row>
    <row r="45" spans="1:10" x14ac:dyDescent="0.25">
      <c r="A45" s="170"/>
      <c r="B45" s="170"/>
      <c r="C45" s="170"/>
      <c r="D45" s="170"/>
      <c r="E45" s="170"/>
      <c r="F45" s="227"/>
      <c r="G45" s="227"/>
      <c r="H45" s="227"/>
      <c r="I45" s="227"/>
      <c r="J45" s="227"/>
    </row>
    <row r="46" spans="1:10" x14ac:dyDescent="0.25">
      <c r="A46" s="170"/>
      <c r="B46" s="170"/>
      <c r="C46" s="170"/>
      <c r="D46" s="170"/>
      <c r="E46" s="170"/>
      <c r="F46" s="227"/>
      <c r="G46" s="227"/>
      <c r="H46" s="227"/>
      <c r="I46" s="227"/>
      <c r="J46" s="227"/>
    </row>
    <row r="47" spans="1:10" x14ac:dyDescent="0.25">
      <c r="A47" s="170"/>
      <c r="B47" s="170"/>
      <c r="C47" s="170"/>
      <c r="D47" s="170"/>
      <c r="E47" s="170"/>
      <c r="F47" s="227"/>
      <c r="G47" s="227"/>
      <c r="H47" s="227"/>
      <c r="I47" s="227"/>
      <c r="J47" s="227"/>
    </row>
    <row r="48" spans="1:10" ht="20.25" customHeight="1" x14ac:dyDescent="0.25">
      <c r="A48" s="170"/>
      <c r="B48" s="170"/>
      <c r="C48" s="170"/>
      <c r="D48" s="170"/>
      <c r="E48" s="170"/>
      <c r="F48" s="227"/>
      <c r="G48" s="227"/>
      <c r="H48" s="227"/>
      <c r="I48" s="227"/>
      <c r="J48" s="227"/>
    </row>
    <row r="49" spans="1:10" x14ac:dyDescent="0.25">
      <c r="A49" s="170"/>
      <c r="B49" s="170"/>
      <c r="C49" s="170"/>
      <c r="D49" s="170"/>
      <c r="E49" s="170"/>
      <c r="F49" s="227"/>
      <c r="G49" s="227"/>
      <c r="H49" s="227"/>
      <c r="I49" s="227"/>
      <c r="J49" s="227"/>
    </row>
    <row r="50" spans="1:10" x14ac:dyDescent="0.25">
      <c r="A50" s="170"/>
      <c r="B50" s="170"/>
      <c r="C50" s="170"/>
      <c r="D50" s="170"/>
      <c r="E50" s="170"/>
      <c r="F50" s="227"/>
      <c r="G50" s="227"/>
      <c r="H50" s="227"/>
      <c r="I50" s="227"/>
      <c r="J50" s="227"/>
    </row>
    <row r="51" spans="1:10" x14ac:dyDescent="0.25">
      <c r="A51" s="170"/>
      <c r="B51" s="170"/>
      <c r="C51" s="170"/>
      <c r="D51" s="170"/>
      <c r="E51" s="170"/>
      <c r="F51" s="227"/>
      <c r="G51" s="227"/>
      <c r="H51" s="227"/>
      <c r="I51" s="227"/>
      <c r="J51" s="227"/>
    </row>
    <row r="52" spans="1:10" x14ac:dyDescent="0.25">
      <c r="A52" s="170"/>
      <c r="B52" s="170"/>
      <c r="C52" s="170"/>
      <c r="D52" s="170"/>
      <c r="E52" s="170"/>
      <c r="F52" s="227"/>
      <c r="G52" s="227"/>
      <c r="H52" s="227"/>
      <c r="I52" s="227"/>
      <c r="J52" s="227"/>
    </row>
    <row r="53" spans="1:10" x14ac:dyDescent="0.25">
      <c r="A53" s="170"/>
      <c r="B53" s="170"/>
      <c r="C53" s="170"/>
      <c r="D53" s="170"/>
      <c r="E53" s="170"/>
      <c r="F53" s="227"/>
      <c r="G53" s="227"/>
      <c r="H53" s="227"/>
      <c r="I53" s="227"/>
      <c r="J53" s="227"/>
    </row>
    <row r="54" spans="1:10" x14ac:dyDescent="0.25">
      <c r="A54" s="170"/>
      <c r="B54" s="170"/>
      <c r="C54" s="170"/>
      <c r="D54" s="170"/>
      <c r="E54" s="170"/>
      <c r="F54" s="227"/>
      <c r="G54" s="227"/>
      <c r="H54" s="227"/>
      <c r="I54" s="227"/>
      <c r="J54" s="227"/>
    </row>
    <row r="55" spans="1:10" x14ac:dyDescent="0.25">
      <c r="A55" s="170"/>
      <c r="B55" s="170"/>
      <c r="C55" s="170"/>
      <c r="D55" s="170"/>
      <c r="E55" s="170"/>
      <c r="F55" s="227"/>
      <c r="G55" s="227"/>
      <c r="H55" s="227"/>
      <c r="I55" s="227"/>
      <c r="J55" s="227"/>
    </row>
    <row r="56" spans="1:10" x14ac:dyDescent="0.25">
      <c r="A56" s="170"/>
      <c r="B56" s="170"/>
      <c r="C56" s="170"/>
      <c r="D56" s="170"/>
      <c r="E56" s="170"/>
      <c r="F56" s="227"/>
      <c r="G56" s="227"/>
      <c r="H56" s="227"/>
      <c r="I56" s="227"/>
      <c r="J56" s="227"/>
    </row>
    <row r="57" spans="1:10" x14ac:dyDescent="0.25">
      <c r="A57" s="170"/>
      <c r="B57" s="170"/>
      <c r="C57" s="170"/>
      <c r="D57" s="170"/>
      <c r="E57" s="170"/>
      <c r="F57" s="227"/>
      <c r="G57" s="227"/>
      <c r="H57" s="227"/>
      <c r="I57" s="227"/>
      <c r="J57" s="227"/>
    </row>
    <row r="58" spans="1:10" x14ac:dyDescent="0.25">
      <c r="A58" s="170"/>
      <c r="B58" s="170"/>
      <c r="C58" s="170"/>
      <c r="D58" s="170"/>
      <c r="E58" s="170"/>
      <c r="F58" s="227"/>
      <c r="G58" s="227"/>
      <c r="H58" s="227"/>
      <c r="I58" s="227"/>
      <c r="J58" s="227"/>
    </row>
    <row r="59" spans="1:10" x14ac:dyDescent="0.25">
      <c r="A59" s="170"/>
      <c r="B59" s="170"/>
      <c r="C59" s="170"/>
      <c r="D59" s="170"/>
      <c r="E59" s="170"/>
      <c r="F59" s="227"/>
      <c r="G59" s="227"/>
      <c r="H59" s="227"/>
      <c r="I59" s="227"/>
      <c r="J59" s="227"/>
    </row>
    <row r="60" spans="1:10" x14ac:dyDescent="0.25">
      <c r="A60" s="170"/>
      <c r="B60" s="170"/>
      <c r="C60" s="170"/>
      <c r="D60" s="170"/>
      <c r="E60" s="170"/>
      <c r="F60" s="227"/>
      <c r="G60" s="227"/>
      <c r="H60" s="227"/>
      <c r="I60" s="227"/>
      <c r="J60" s="227"/>
    </row>
    <row r="61" spans="1:10" x14ac:dyDescent="0.25">
      <c r="A61" s="170"/>
      <c r="B61" s="170"/>
      <c r="C61" s="170"/>
      <c r="D61" s="170"/>
      <c r="E61" s="170"/>
      <c r="F61" s="227"/>
      <c r="G61" s="227"/>
      <c r="H61" s="227"/>
      <c r="I61" s="227"/>
      <c r="J61" s="227"/>
    </row>
    <row r="62" spans="1:10" ht="305.25" customHeight="1" x14ac:dyDescent="0.25">
      <c r="A62" s="170"/>
      <c r="B62" s="170"/>
      <c r="C62" s="170"/>
      <c r="D62" s="170"/>
      <c r="E62" s="170"/>
      <c r="F62" s="227"/>
      <c r="G62" s="227"/>
      <c r="H62" s="227"/>
      <c r="I62" s="227"/>
      <c r="J62" s="227"/>
    </row>
    <row r="63" spans="1:10" x14ac:dyDescent="0.25">
      <c r="A63" s="170"/>
      <c r="B63" s="170"/>
      <c r="C63" s="170"/>
      <c r="D63" s="170"/>
      <c r="E63" s="170"/>
      <c r="F63" s="227"/>
      <c r="G63" s="227"/>
      <c r="H63" s="227"/>
      <c r="I63" s="227"/>
      <c r="J63" s="227"/>
    </row>
    <row r="64" spans="1:10" x14ac:dyDescent="0.25">
      <c r="A64" s="170"/>
      <c r="B64" s="170"/>
      <c r="C64" s="170"/>
      <c r="D64" s="170"/>
      <c r="E64" s="170"/>
      <c r="F64" s="227"/>
      <c r="G64" s="227"/>
      <c r="H64" s="227"/>
      <c r="I64" s="227"/>
      <c r="J64" s="227"/>
    </row>
    <row r="65" spans="1:10" x14ac:dyDescent="0.25">
      <c r="A65" s="170"/>
      <c r="B65" s="170"/>
      <c r="C65" s="170"/>
      <c r="D65" s="170"/>
      <c r="E65" s="170"/>
      <c r="F65" s="227"/>
      <c r="G65" s="227"/>
      <c r="H65" s="227"/>
      <c r="I65" s="227"/>
      <c r="J65" s="227"/>
    </row>
    <row r="66" spans="1:10" x14ac:dyDescent="0.25">
      <c r="A66" s="170"/>
      <c r="B66" s="170"/>
      <c r="C66" s="170"/>
      <c r="D66" s="170"/>
      <c r="E66" s="170"/>
      <c r="F66" s="227"/>
      <c r="G66" s="227"/>
      <c r="H66" s="227"/>
      <c r="I66" s="227"/>
      <c r="J66" s="227"/>
    </row>
    <row r="67" spans="1:10" x14ac:dyDescent="0.25">
      <c r="A67" s="170"/>
      <c r="B67" s="170"/>
      <c r="C67" s="170"/>
      <c r="D67" s="170"/>
      <c r="E67" s="170"/>
      <c r="F67" s="227"/>
      <c r="G67" s="227"/>
      <c r="H67" s="227"/>
      <c r="I67" s="227"/>
      <c r="J67" s="227"/>
    </row>
    <row r="68" spans="1:10" x14ac:dyDescent="0.25">
      <c r="A68" s="170"/>
      <c r="B68" s="170"/>
      <c r="C68" s="170"/>
      <c r="D68" s="170"/>
      <c r="E68" s="170"/>
      <c r="F68" s="227"/>
      <c r="G68" s="227"/>
      <c r="H68" s="227"/>
      <c r="I68" s="227"/>
      <c r="J68" s="227"/>
    </row>
    <row r="69" spans="1:10" x14ac:dyDescent="0.25">
      <c r="A69" s="170"/>
      <c r="B69" s="170"/>
      <c r="C69" s="170"/>
      <c r="D69" s="170"/>
      <c r="E69" s="170"/>
      <c r="F69" s="227"/>
      <c r="G69" s="227"/>
      <c r="H69" s="227"/>
      <c r="I69" s="227"/>
      <c r="J69" s="227"/>
    </row>
    <row r="70" spans="1:10" x14ac:dyDescent="0.25">
      <c r="A70" s="170"/>
      <c r="B70" s="170"/>
      <c r="C70" s="170"/>
      <c r="D70" s="170"/>
      <c r="E70" s="170"/>
      <c r="F70" s="227"/>
      <c r="G70" s="227"/>
      <c r="H70" s="227"/>
      <c r="I70" s="227"/>
      <c r="J70" s="227"/>
    </row>
    <row r="71" spans="1:10" x14ac:dyDescent="0.25">
      <c r="A71" s="170"/>
      <c r="B71" s="170"/>
      <c r="C71" s="170"/>
      <c r="D71" s="170"/>
      <c r="E71" s="170"/>
      <c r="F71" s="227"/>
      <c r="G71" s="227"/>
      <c r="H71" s="227"/>
      <c r="I71" s="227"/>
      <c r="J71" s="227"/>
    </row>
    <row r="72" spans="1:10" x14ac:dyDescent="0.25">
      <c r="A72" s="170"/>
      <c r="B72" s="170"/>
      <c r="C72" s="170"/>
      <c r="D72" s="170"/>
      <c r="E72" s="170"/>
      <c r="F72" s="227"/>
      <c r="G72" s="227"/>
      <c r="H72" s="227"/>
      <c r="I72" s="227"/>
      <c r="J72" s="227"/>
    </row>
    <row r="73" spans="1:10" x14ac:dyDescent="0.25">
      <c r="A73" s="170"/>
      <c r="B73" s="170"/>
      <c r="C73" s="170"/>
      <c r="D73" s="170"/>
      <c r="E73" s="170"/>
      <c r="F73" s="227"/>
      <c r="G73" s="227"/>
      <c r="H73" s="227"/>
      <c r="I73" s="227"/>
      <c r="J73" s="227"/>
    </row>
    <row r="74" spans="1:10" x14ac:dyDescent="0.25">
      <c r="A74" s="170"/>
      <c r="B74" s="170"/>
      <c r="C74" s="170"/>
      <c r="D74" s="170"/>
      <c r="E74" s="170"/>
      <c r="F74" s="227"/>
      <c r="G74" s="227"/>
      <c r="H74" s="227"/>
      <c r="I74" s="227"/>
      <c r="J74" s="227"/>
    </row>
    <row r="75" spans="1:10" x14ac:dyDescent="0.25">
      <c r="A75" s="170"/>
      <c r="B75" s="170"/>
      <c r="C75" s="170"/>
      <c r="D75" s="170"/>
      <c r="E75" s="170"/>
      <c r="F75" s="227"/>
      <c r="G75" s="227"/>
      <c r="H75" s="227"/>
      <c r="I75" s="227"/>
      <c r="J75" s="227"/>
    </row>
    <row r="76" spans="1:10" x14ac:dyDescent="0.25">
      <c r="A76" s="170"/>
      <c r="B76" s="170"/>
      <c r="C76" s="170"/>
      <c r="D76" s="170"/>
      <c r="E76" s="170"/>
      <c r="F76" s="227"/>
      <c r="G76" s="227"/>
      <c r="H76" s="227"/>
      <c r="I76" s="227"/>
      <c r="J76" s="227"/>
    </row>
    <row r="77" spans="1:10" x14ac:dyDescent="0.25">
      <c r="A77" s="170"/>
      <c r="B77" s="170"/>
      <c r="C77" s="170"/>
      <c r="D77" s="170"/>
      <c r="E77" s="170"/>
      <c r="F77" s="227"/>
      <c r="G77" s="227"/>
      <c r="H77" s="227"/>
      <c r="I77" s="227"/>
      <c r="J77" s="227"/>
    </row>
    <row r="78" spans="1:10" x14ac:dyDescent="0.25">
      <c r="A78" s="170"/>
      <c r="B78" s="170"/>
      <c r="C78" s="170"/>
      <c r="D78" s="170"/>
      <c r="E78" s="170"/>
      <c r="F78" s="227"/>
      <c r="G78" s="227"/>
      <c r="H78" s="227"/>
      <c r="I78" s="227"/>
      <c r="J78" s="227"/>
    </row>
    <row r="79" spans="1:10" x14ac:dyDescent="0.25">
      <c r="A79" s="170"/>
      <c r="B79" s="170"/>
      <c r="C79" s="170"/>
      <c r="D79" s="170"/>
      <c r="E79" s="170"/>
      <c r="F79" s="227"/>
      <c r="G79" s="227"/>
      <c r="H79" s="227"/>
      <c r="I79" s="227"/>
      <c r="J79" s="227"/>
    </row>
    <row r="80" spans="1:10" x14ac:dyDescent="0.25">
      <c r="A80" s="170"/>
      <c r="B80" s="170"/>
      <c r="C80" s="170"/>
      <c r="D80" s="170"/>
      <c r="E80" s="170"/>
      <c r="F80" s="227"/>
      <c r="G80" s="227"/>
      <c r="H80" s="227"/>
      <c r="I80" s="227"/>
      <c r="J80" s="227"/>
    </row>
    <row r="81" spans="1:10" x14ac:dyDescent="0.25">
      <c r="A81" s="170"/>
      <c r="B81" s="170"/>
      <c r="C81" s="170"/>
      <c r="D81" s="170"/>
      <c r="E81" s="170"/>
      <c r="F81" s="227"/>
      <c r="G81" s="227"/>
      <c r="H81" s="227"/>
      <c r="I81" s="227"/>
      <c r="J81" s="227"/>
    </row>
    <row r="82" spans="1:10" x14ac:dyDescent="0.25">
      <c r="A82" s="170"/>
      <c r="B82" s="170"/>
      <c r="C82" s="170"/>
      <c r="D82" s="170"/>
      <c r="E82" s="170"/>
      <c r="F82" s="227"/>
      <c r="G82" s="227"/>
      <c r="H82" s="227"/>
      <c r="I82" s="227"/>
      <c r="J82" s="227"/>
    </row>
    <row r="83" spans="1:10" x14ac:dyDescent="0.25">
      <c r="A83" s="170"/>
      <c r="B83" s="170"/>
      <c r="C83" s="170"/>
      <c r="D83" s="170"/>
      <c r="E83" s="170"/>
      <c r="F83" s="227"/>
      <c r="G83" s="227"/>
      <c r="H83" s="227"/>
      <c r="I83" s="227"/>
      <c r="J83" s="227"/>
    </row>
    <row r="84" spans="1:10" x14ac:dyDescent="0.25">
      <c r="A84" s="170"/>
      <c r="B84" s="170"/>
      <c r="C84" s="170"/>
      <c r="D84" s="170"/>
      <c r="E84" s="170"/>
      <c r="F84" s="227"/>
      <c r="G84" s="227"/>
      <c r="H84" s="227"/>
      <c r="I84" s="227"/>
      <c r="J84" s="227"/>
    </row>
    <row r="85" spans="1:10" x14ac:dyDescent="0.25">
      <c r="A85" s="170"/>
      <c r="B85" s="170"/>
      <c r="C85" s="170"/>
      <c r="D85" s="170"/>
      <c r="E85" s="170"/>
      <c r="F85" s="227"/>
      <c r="G85" s="227"/>
      <c r="H85" s="227"/>
      <c r="I85" s="227"/>
      <c r="J85" s="227"/>
    </row>
    <row r="86" spans="1:10" x14ac:dyDescent="0.25">
      <c r="A86" s="170"/>
      <c r="B86" s="170"/>
      <c r="C86" s="170"/>
      <c r="D86" s="170"/>
      <c r="E86" s="170"/>
      <c r="F86" s="227"/>
      <c r="G86" s="227"/>
      <c r="H86" s="227"/>
      <c r="I86" s="227"/>
      <c r="J86" s="227"/>
    </row>
    <row r="87" spans="1:10" x14ac:dyDescent="0.25">
      <c r="A87" s="170"/>
      <c r="B87" s="170"/>
      <c r="C87" s="170"/>
      <c r="D87" s="170"/>
      <c r="E87" s="170"/>
      <c r="F87" s="227"/>
      <c r="G87" s="227"/>
      <c r="H87" s="227"/>
      <c r="I87" s="227"/>
      <c r="J87" s="227"/>
    </row>
    <row r="88" spans="1:10" x14ac:dyDescent="0.25">
      <c r="A88" s="170"/>
      <c r="B88" s="170"/>
      <c r="C88" s="170"/>
      <c r="D88" s="170"/>
      <c r="E88" s="170"/>
      <c r="F88" s="227"/>
      <c r="G88" s="227"/>
      <c r="H88" s="227"/>
      <c r="I88" s="227"/>
      <c r="J88" s="227"/>
    </row>
    <row r="89" spans="1:10" x14ac:dyDescent="0.25">
      <c r="A89" s="170"/>
      <c r="B89" s="170"/>
      <c r="C89" s="170"/>
      <c r="D89" s="170"/>
      <c r="E89" s="170"/>
      <c r="F89" s="227"/>
      <c r="G89" s="227"/>
      <c r="H89" s="227"/>
      <c r="I89" s="227"/>
      <c r="J89" s="227"/>
    </row>
    <row r="90" spans="1:10" x14ac:dyDescent="0.25">
      <c r="A90" s="170"/>
      <c r="B90" s="170"/>
      <c r="C90" s="170"/>
      <c r="D90" s="170"/>
      <c r="E90" s="170"/>
      <c r="F90" s="227"/>
      <c r="G90" s="227"/>
      <c r="H90" s="227"/>
      <c r="I90" s="227"/>
      <c r="J90" s="227"/>
    </row>
    <row r="91" spans="1:10" x14ac:dyDescent="0.25">
      <c r="A91" s="170"/>
      <c r="B91" s="170"/>
      <c r="C91" s="170"/>
      <c r="D91" s="170"/>
      <c r="E91" s="170"/>
      <c r="F91" s="227"/>
      <c r="G91" s="227"/>
      <c r="H91" s="227"/>
      <c r="I91" s="227"/>
      <c r="J91" s="227"/>
    </row>
    <row r="92" spans="1:10" x14ac:dyDescent="0.25">
      <c r="A92" s="170"/>
      <c r="B92" s="170"/>
      <c r="C92" s="170"/>
      <c r="D92" s="170"/>
      <c r="E92" s="170"/>
      <c r="F92" s="227"/>
      <c r="G92" s="227"/>
      <c r="H92" s="227"/>
      <c r="I92" s="227"/>
      <c r="J92" s="227"/>
    </row>
    <row r="93" spans="1:10" x14ac:dyDescent="0.25">
      <c r="A93" s="170"/>
      <c r="B93" s="170"/>
      <c r="C93" s="170"/>
      <c r="D93" s="170"/>
      <c r="E93" s="170"/>
      <c r="F93" s="227"/>
      <c r="G93" s="227"/>
      <c r="H93" s="227"/>
      <c r="I93" s="227"/>
      <c r="J93" s="227"/>
    </row>
    <row r="94" spans="1:10" x14ac:dyDescent="0.25">
      <c r="A94" s="170"/>
      <c r="B94" s="170"/>
      <c r="C94" s="170"/>
      <c r="D94" s="170"/>
      <c r="E94" s="170"/>
      <c r="F94" s="227"/>
      <c r="G94" s="227"/>
      <c r="H94" s="227"/>
      <c r="I94" s="227"/>
      <c r="J94" s="227"/>
    </row>
    <row r="95" spans="1:10" x14ac:dyDescent="0.25">
      <c r="A95" s="170"/>
      <c r="B95" s="170"/>
      <c r="C95" s="170"/>
      <c r="D95" s="170"/>
      <c r="E95" s="170"/>
      <c r="F95" s="227"/>
      <c r="G95" s="227"/>
      <c r="H95" s="227"/>
      <c r="I95" s="227"/>
      <c r="J95" s="227"/>
    </row>
    <row r="96" spans="1:10" x14ac:dyDescent="0.25">
      <c r="A96" s="170"/>
      <c r="B96" s="170"/>
      <c r="C96" s="170"/>
      <c r="D96" s="170"/>
      <c r="E96" s="170"/>
      <c r="F96" s="227"/>
      <c r="G96" s="227"/>
      <c r="H96" s="227"/>
      <c r="I96" s="227"/>
      <c r="J96" s="227"/>
    </row>
    <row r="97" spans="1:10" x14ac:dyDescent="0.25">
      <c r="A97" s="170"/>
      <c r="B97" s="170"/>
      <c r="C97" s="170"/>
      <c r="D97" s="170"/>
      <c r="E97" s="170"/>
      <c r="F97" s="227"/>
      <c r="G97" s="227"/>
      <c r="H97" s="227"/>
      <c r="I97" s="227"/>
      <c r="J97" s="227"/>
    </row>
    <row r="98" spans="1:10" x14ac:dyDescent="0.25">
      <c r="A98" s="170"/>
      <c r="B98" s="170"/>
      <c r="C98" s="170"/>
      <c r="D98" s="170"/>
      <c r="E98" s="170"/>
      <c r="F98" s="227"/>
      <c r="G98" s="227"/>
      <c r="H98" s="227"/>
      <c r="I98" s="227"/>
      <c r="J98" s="227"/>
    </row>
    <row r="99" spans="1:10" x14ac:dyDescent="0.25">
      <c r="A99" s="170"/>
      <c r="B99" s="170"/>
      <c r="C99" s="170"/>
      <c r="D99" s="170"/>
      <c r="E99" s="170"/>
      <c r="F99" s="227"/>
      <c r="G99" s="227"/>
      <c r="H99" s="227"/>
      <c r="I99" s="227"/>
      <c r="J99" s="227"/>
    </row>
    <row r="100" spans="1:10" x14ac:dyDescent="0.25">
      <c r="A100" s="170"/>
      <c r="B100" s="170"/>
      <c r="C100" s="170"/>
      <c r="D100" s="170"/>
      <c r="E100" s="170"/>
      <c r="F100" s="227"/>
      <c r="G100" s="227"/>
      <c r="H100" s="227"/>
      <c r="I100" s="227"/>
      <c r="J100" s="227"/>
    </row>
    <row r="101" spans="1:10" x14ac:dyDescent="0.25">
      <c r="A101" s="170"/>
      <c r="B101" s="170"/>
      <c r="C101" s="170"/>
      <c r="D101" s="170"/>
      <c r="E101" s="170"/>
      <c r="F101" s="227"/>
      <c r="G101" s="227"/>
      <c r="H101" s="227"/>
      <c r="I101" s="227"/>
      <c r="J101" s="227"/>
    </row>
    <row r="102" spans="1:10" x14ac:dyDescent="0.25">
      <c r="A102" s="170"/>
      <c r="B102" s="170"/>
      <c r="C102" s="170"/>
      <c r="D102" s="170"/>
      <c r="E102" s="170"/>
      <c r="F102" s="227"/>
      <c r="G102" s="227"/>
      <c r="H102" s="227"/>
      <c r="I102" s="227"/>
      <c r="J102" s="227"/>
    </row>
    <row r="103" spans="1:10" x14ac:dyDescent="0.25">
      <c r="A103" s="170"/>
      <c r="B103" s="170"/>
      <c r="C103" s="170"/>
      <c r="D103" s="170"/>
      <c r="E103" s="170"/>
      <c r="F103" s="227"/>
      <c r="G103" s="227"/>
      <c r="H103" s="227"/>
      <c r="I103" s="227"/>
      <c r="J103" s="227"/>
    </row>
    <row r="104" spans="1:10" ht="379.5" customHeight="1" x14ac:dyDescent="0.25">
      <c r="A104" s="170"/>
      <c r="B104" s="170"/>
      <c r="C104" s="170"/>
      <c r="D104" s="170"/>
      <c r="E104" s="170"/>
      <c r="F104" s="227"/>
      <c r="G104" s="227"/>
      <c r="H104" s="227"/>
      <c r="I104" s="227"/>
      <c r="J104" s="227"/>
    </row>
    <row r="105" spans="1:10" x14ac:dyDescent="0.25">
      <c r="A105" s="170"/>
      <c r="B105" s="170"/>
      <c r="C105" s="170"/>
      <c r="D105" s="170"/>
      <c r="E105" s="170"/>
      <c r="F105" s="227"/>
      <c r="G105" s="227"/>
      <c r="H105" s="227"/>
      <c r="I105" s="227"/>
      <c r="J105" s="227"/>
    </row>
    <row r="106" spans="1:10" x14ac:dyDescent="0.25">
      <c r="A106" s="170"/>
      <c r="B106" s="170"/>
      <c r="C106" s="170"/>
      <c r="D106" s="170"/>
      <c r="E106" s="170"/>
      <c r="F106" s="227"/>
      <c r="G106" s="227"/>
      <c r="H106" s="227"/>
      <c r="I106" s="227"/>
      <c r="J106" s="227"/>
    </row>
    <row r="107" spans="1:10" x14ac:dyDescent="0.25">
      <c r="A107" s="170"/>
      <c r="B107" s="170"/>
      <c r="C107" s="170"/>
      <c r="D107" s="170"/>
      <c r="E107" s="170"/>
      <c r="F107" s="227"/>
      <c r="G107" s="227"/>
      <c r="H107" s="227"/>
      <c r="I107" s="227"/>
      <c r="J107" s="227"/>
    </row>
    <row r="108" spans="1:10" x14ac:dyDescent="0.25">
      <c r="A108" s="170"/>
      <c r="B108" s="170"/>
      <c r="C108" s="170"/>
      <c r="D108" s="170"/>
      <c r="E108" s="170"/>
      <c r="F108" s="227"/>
      <c r="G108" s="227"/>
      <c r="H108" s="227"/>
      <c r="I108" s="227"/>
      <c r="J108" s="227"/>
    </row>
    <row r="109" spans="1:10" x14ac:dyDescent="0.25">
      <c r="A109" s="170"/>
      <c r="B109" s="170"/>
      <c r="C109" s="170"/>
      <c r="D109" s="170"/>
      <c r="E109" s="170"/>
      <c r="F109" s="227"/>
      <c r="G109" s="227"/>
      <c r="H109" s="227"/>
      <c r="I109" s="227"/>
      <c r="J109" s="227"/>
    </row>
    <row r="110" spans="1:10" x14ac:dyDescent="0.25">
      <c r="A110" s="170"/>
      <c r="B110" s="170"/>
      <c r="C110" s="170"/>
      <c r="D110" s="170"/>
      <c r="E110" s="170"/>
      <c r="F110" s="227"/>
      <c r="G110" s="227"/>
      <c r="H110" s="227"/>
      <c r="I110" s="227"/>
      <c r="J110" s="227"/>
    </row>
    <row r="111" spans="1:10" x14ac:dyDescent="0.25">
      <c r="A111" s="170"/>
      <c r="B111" s="170"/>
      <c r="C111" s="170"/>
      <c r="D111" s="170"/>
      <c r="E111" s="170"/>
      <c r="F111" s="227"/>
      <c r="G111" s="227"/>
      <c r="H111" s="227"/>
      <c r="I111" s="227"/>
      <c r="J111" s="227"/>
    </row>
    <row r="112" spans="1:10" x14ac:dyDescent="0.25">
      <c r="A112" s="170"/>
      <c r="B112" s="170"/>
      <c r="C112" s="170"/>
      <c r="D112" s="170"/>
      <c r="E112" s="170"/>
      <c r="F112" s="227"/>
      <c r="G112" s="227"/>
      <c r="H112" s="227"/>
      <c r="I112" s="227"/>
      <c r="J112" s="227"/>
    </row>
    <row r="113" spans="1:10" x14ac:dyDescent="0.25">
      <c r="A113" s="170"/>
      <c r="B113" s="170"/>
      <c r="C113" s="170"/>
      <c r="D113" s="170"/>
      <c r="E113" s="170"/>
      <c r="F113" s="227"/>
      <c r="G113" s="227"/>
      <c r="H113" s="227"/>
      <c r="I113" s="227"/>
      <c r="J113" s="227"/>
    </row>
    <row r="114" spans="1:10" ht="212.25" customHeight="1" x14ac:dyDescent="0.25">
      <c r="A114" s="170"/>
      <c r="B114" s="170"/>
      <c r="C114" s="170"/>
      <c r="D114" s="170"/>
      <c r="E114" s="170"/>
      <c r="F114" s="227"/>
      <c r="G114" s="227"/>
      <c r="H114" s="227"/>
      <c r="I114" s="227"/>
      <c r="J114" s="227"/>
    </row>
    <row r="115" spans="1:10" x14ac:dyDescent="0.25">
      <c r="A115" s="170"/>
      <c r="B115" s="170"/>
      <c r="C115" s="170"/>
      <c r="D115" s="170"/>
      <c r="E115" s="170"/>
      <c r="F115" s="170"/>
      <c r="G115" s="170"/>
      <c r="H115" s="170"/>
      <c r="I115" s="170"/>
      <c r="J115" s="170"/>
    </row>
    <row r="116" spans="1:10" x14ac:dyDescent="0.25">
      <c r="A116" s="170"/>
      <c r="B116" s="170"/>
      <c r="C116" s="170"/>
      <c r="D116" s="170"/>
      <c r="E116" s="170"/>
      <c r="F116" s="170"/>
      <c r="G116" s="170"/>
      <c r="H116" s="170"/>
      <c r="I116" s="170"/>
      <c r="J116" s="170"/>
    </row>
    <row r="117" spans="1:10" x14ac:dyDescent="0.25">
      <c r="A117" s="170"/>
      <c r="B117" s="170"/>
      <c r="C117" s="170"/>
      <c r="D117" s="170"/>
      <c r="E117" s="170"/>
      <c r="F117" s="170"/>
      <c r="G117" s="170"/>
      <c r="H117" s="170"/>
      <c r="I117" s="170"/>
      <c r="J117" s="170"/>
    </row>
    <row r="118" spans="1:10" x14ac:dyDescent="0.25">
      <c r="A118" s="170"/>
      <c r="B118" s="170"/>
      <c r="C118" s="170"/>
      <c r="D118" s="170"/>
      <c r="E118" s="170"/>
      <c r="F118" s="170"/>
      <c r="G118" s="170"/>
      <c r="H118" s="170"/>
      <c r="I118" s="170"/>
      <c r="J118" s="170"/>
    </row>
    <row r="119" spans="1:10" x14ac:dyDescent="0.25">
      <c r="A119" s="170"/>
      <c r="B119" s="170"/>
      <c r="C119" s="170"/>
      <c r="D119" s="170"/>
      <c r="E119" s="170"/>
      <c r="F119" s="170"/>
      <c r="G119" s="170"/>
      <c r="H119" s="170"/>
      <c r="I119" s="170"/>
      <c r="J119" s="170"/>
    </row>
    <row r="120" spans="1:10" x14ac:dyDescent="0.25">
      <c r="A120" s="170"/>
      <c r="B120" s="170"/>
      <c r="C120" s="170"/>
      <c r="D120" s="170"/>
      <c r="E120" s="170"/>
      <c r="F120" s="170"/>
      <c r="G120" s="170"/>
      <c r="H120" s="170"/>
      <c r="I120" s="170"/>
      <c r="J120" s="170"/>
    </row>
    <row r="121" spans="1:10" x14ac:dyDescent="0.25">
      <c r="A121" s="170"/>
      <c r="B121" s="170"/>
      <c r="C121" s="170"/>
      <c r="D121" s="170"/>
      <c r="E121" s="170"/>
      <c r="F121" s="170"/>
      <c r="G121" s="170"/>
      <c r="H121" s="170"/>
      <c r="I121" s="170"/>
      <c r="J121" s="170"/>
    </row>
  </sheetData>
  <sheetProtection password="EF95" sheet="1" objects="1" scenarios="1" selectLockedCells="1" selectUnlockedCells="1"/>
  <mergeCells count="23">
    <mergeCell ref="A16:E16"/>
    <mergeCell ref="A22:E22"/>
    <mergeCell ref="A32:E32"/>
    <mergeCell ref="A25:E25"/>
    <mergeCell ref="A26:E26"/>
    <mergeCell ref="A27:E27"/>
    <mergeCell ref="A30:E30"/>
    <mergeCell ref="A33:E33"/>
    <mergeCell ref="A1:G1"/>
    <mergeCell ref="A13:G13"/>
    <mergeCell ref="A2:B6"/>
    <mergeCell ref="D2:G6"/>
    <mergeCell ref="A7:G7"/>
    <mergeCell ref="A8:B11"/>
    <mergeCell ref="D8:G11"/>
    <mergeCell ref="A14:E14"/>
    <mergeCell ref="A17:E17"/>
    <mergeCell ref="A18:E18"/>
    <mergeCell ref="A19:E19"/>
    <mergeCell ref="A20:E20"/>
    <mergeCell ref="A23:E23"/>
    <mergeCell ref="A24:E24"/>
    <mergeCell ref="A29:E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GridLines="0" topLeftCell="A13" zoomScale="85" zoomScaleNormal="85" workbookViewId="0">
      <selection activeCell="C27" sqref="C27"/>
    </sheetView>
  </sheetViews>
  <sheetFormatPr defaultColWidth="9.140625" defaultRowHeight="12.75" x14ac:dyDescent="0.2"/>
  <cols>
    <col min="1" max="1" width="32.28515625" style="3" customWidth="1"/>
    <col min="2" max="2" width="31.140625" style="17" customWidth="1"/>
    <col min="3" max="3" width="24.85546875" style="67" customWidth="1"/>
    <col min="4" max="4" width="8.42578125" style="1" customWidth="1"/>
    <col min="5" max="5" width="19.85546875" style="1" customWidth="1"/>
    <col min="6" max="6" width="11.28515625" style="1" customWidth="1"/>
    <col min="7" max="7" width="15.28515625" style="1" customWidth="1"/>
    <col min="8" max="8" width="9.140625" style="1" customWidth="1"/>
    <col min="9" max="9" width="22.7109375" style="1" customWidth="1"/>
    <col min="10" max="10" width="17.42578125" style="1" customWidth="1"/>
    <col min="11" max="16384" width="9.140625" style="1"/>
  </cols>
  <sheetData>
    <row r="1" spans="1:14" ht="18.75" x14ac:dyDescent="0.3">
      <c r="A1" s="138" t="s">
        <v>116</v>
      </c>
      <c r="B1" s="139"/>
      <c r="C1" s="140"/>
    </row>
    <row r="2" spans="1:14" ht="24" customHeight="1" x14ac:dyDescent="0.25">
      <c r="A2" s="270" t="s">
        <v>103</v>
      </c>
      <c r="B2" s="270"/>
      <c r="C2" s="270"/>
      <c r="E2" s="174" t="s">
        <v>118</v>
      </c>
      <c r="F2" s="175" t="str">
        <f>' Summary'!B3</f>
        <v>Basic Schedule</v>
      </c>
      <c r="G2" s="3"/>
      <c r="H2" s="3"/>
    </row>
    <row r="3" spans="1:14" ht="30" customHeight="1" x14ac:dyDescent="0.2">
      <c r="E3" s="269" t="s">
        <v>163</v>
      </c>
      <c r="F3" s="269"/>
      <c r="G3" s="269"/>
      <c r="H3" s="269"/>
      <c r="I3" s="269"/>
    </row>
    <row r="4" spans="1:14" ht="21" customHeight="1" x14ac:dyDescent="0.2">
      <c r="A4" s="10"/>
      <c r="B4" s="17" t="s">
        <v>100</v>
      </c>
      <c r="C4" s="68" t="s">
        <v>59</v>
      </c>
    </row>
    <row r="5" spans="1:14" ht="30.75" customHeight="1" x14ac:dyDescent="0.2">
      <c r="A5" s="121" t="s">
        <v>11</v>
      </c>
      <c r="B5" s="233" t="s">
        <v>158</v>
      </c>
    </row>
    <row r="6" spans="1:14" ht="23.25" customHeight="1" x14ac:dyDescent="0.2">
      <c r="A6" s="121" t="s">
        <v>105</v>
      </c>
      <c r="B6" s="234">
        <v>400000</v>
      </c>
      <c r="C6" s="200">
        <f>SUMIF(Bustypes,'Required Inputs &amp;Basic Schedule'!B5,'Default Data'!B2:B10)</f>
        <v>250000</v>
      </c>
    </row>
    <row r="7" spans="1:14" ht="23.25" customHeight="1" x14ac:dyDescent="0.2">
      <c r="A7" s="122" t="s">
        <v>39</v>
      </c>
      <c r="B7" s="235">
        <v>10</v>
      </c>
    </row>
    <row r="8" spans="1:14" ht="23.25" customHeight="1" x14ac:dyDescent="0.25">
      <c r="A8" s="123" t="s">
        <v>106</v>
      </c>
      <c r="B8" s="235">
        <v>35</v>
      </c>
      <c r="C8" s="69"/>
    </row>
    <row r="9" spans="1:14" ht="23.25" customHeight="1" x14ac:dyDescent="0.2">
      <c r="A9" s="121" t="s">
        <v>9</v>
      </c>
      <c r="B9" s="236">
        <v>30</v>
      </c>
      <c r="C9" s="128">
        <f>'Default Data'!B16</f>
        <v>30</v>
      </c>
    </row>
    <row r="10" spans="1:14" customFormat="1" ht="23.25" customHeight="1" x14ac:dyDescent="0.25">
      <c r="A10" s="124" t="s">
        <v>107</v>
      </c>
      <c r="B10" s="235" t="s">
        <v>81</v>
      </c>
      <c r="C10" s="129" t="s">
        <v>159</v>
      </c>
      <c r="E10" s="1"/>
      <c r="F10" s="1"/>
      <c r="G10" s="1"/>
      <c r="H10" s="1"/>
      <c r="K10" s="1"/>
      <c r="L10" s="1"/>
      <c r="M10" s="1"/>
      <c r="N10" s="1"/>
    </row>
    <row r="11" spans="1:14" customFormat="1" ht="23.25" customHeight="1" x14ac:dyDescent="0.25">
      <c r="A11" s="121" t="s">
        <v>28</v>
      </c>
      <c r="B11" s="237">
        <v>0.03</v>
      </c>
      <c r="C11" s="223">
        <f>'Default Data'!B15</f>
        <v>0.03</v>
      </c>
      <c r="E11" s="1"/>
      <c r="F11" s="1"/>
      <c r="G11" s="1"/>
      <c r="H11" s="1"/>
      <c r="K11" s="1"/>
      <c r="L11" s="1"/>
      <c r="M11" s="1"/>
      <c r="N11" s="1"/>
    </row>
    <row r="12" spans="1:14" ht="23.25" customHeight="1" x14ac:dyDescent="0.2">
      <c r="E12" s="211" t="s">
        <v>147</v>
      </c>
      <c r="F12" s="212">
        <f>' Summary'!K19</f>
        <v>1021399.6611600129</v>
      </c>
    </row>
    <row r="13" spans="1:14" ht="18.75" customHeight="1" x14ac:dyDescent="0.3">
      <c r="A13" s="138" t="s">
        <v>109</v>
      </c>
      <c r="B13" s="139"/>
      <c r="C13" s="140"/>
    </row>
    <row r="14" spans="1:14" ht="27.75" customHeight="1" x14ac:dyDescent="0.2">
      <c r="A14" s="270" t="s">
        <v>152</v>
      </c>
      <c r="B14" s="270"/>
      <c r="C14" s="270"/>
    </row>
    <row r="15" spans="1:14" ht="27.75" customHeight="1" x14ac:dyDescent="0.2">
      <c r="A15" s="167"/>
      <c r="B15" s="17" t="s">
        <v>58</v>
      </c>
      <c r="C15" s="167"/>
    </row>
    <row r="16" spans="1:14" ht="23.25" customHeight="1" x14ac:dyDescent="0.2">
      <c r="A16" s="121" t="s">
        <v>12</v>
      </c>
      <c r="B16" s="235">
        <v>2</v>
      </c>
    </row>
    <row r="17" spans="1:9" ht="23.25" customHeight="1" x14ac:dyDescent="0.2">
      <c r="A17" s="121" t="s">
        <v>112</v>
      </c>
      <c r="B17" s="235">
        <v>2</v>
      </c>
    </row>
    <row r="18" spans="1:9" ht="27" customHeight="1" x14ac:dyDescent="0.2">
      <c r="A18" s="121" t="s">
        <v>104</v>
      </c>
      <c r="B18" s="235">
        <v>120</v>
      </c>
    </row>
    <row r="19" spans="1:9" ht="15" x14ac:dyDescent="0.25">
      <c r="E19" s="169"/>
      <c r="F19" s="169"/>
      <c r="G19" s="169"/>
      <c r="H19" s="169"/>
      <c r="I19" s="169"/>
    </row>
    <row r="20" spans="1:9" ht="19.5" customHeight="1" x14ac:dyDescent="0.3">
      <c r="A20" s="141" t="s">
        <v>110</v>
      </c>
      <c r="B20" s="139"/>
      <c r="C20" s="140"/>
      <c r="E20" s="169"/>
      <c r="F20" s="169"/>
      <c r="G20" s="169"/>
      <c r="H20" s="169"/>
      <c r="I20" s="169"/>
    </row>
    <row r="21" spans="1:9" ht="29.25" customHeight="1" x14ac:dyDescent="0.25">
      <c r="A21" s="270" t="s">
        <v>102</v>
      </c>
      <c r="B21" s="270"/>
      <c r="C21" s="270"/>
      <c r="E21" s="169"/>
      <c r="F21" s="169"/>
      <c r="G21" s="169"/>
      <c r="H21" s="169"/>
      <c r="I21" s="169"/>
    </row>
    <row r="22" spans="1:9" ht="15" x14ac:dyDescent="0.25">
      <c r="A22" s="1"/>
      <c r="C22" s="70"/>
      <c r="E22" s="169"/>
      <c r="F22" s="169"/>
      <c r="G22" s="169"/>
      <c r="H22" s="169"/>
      <c r="I22" s="169"/>
    </row>
    <row r="23" spans="1:9" ht="15" x14ac:dyDescent="0.25">
      <c r="A23" s="1"/>
      <c r="B23" s="17" t="s">
        <v>58</v>
      </c>
      <c r="C23" s="71" t="s">
        <v>59</v>
      </c>
      <c r="E23" s="169"/>
      <c r="F23" s="169"/>
      <c r="G23" s="169"/>
      <c r="H23" s="169"/>
      <c r="I23" s="169"/>
    </row>
    <row r="24" spans="1:9" ht="19.5" customHeight="1" x14ac:dyDescent="0.25">
      <c r="A24" s="17" t="s">
        <v>47</v>
      </c>
      <c r="B24" s="238">
        <v>2</v>
      </c>
      <c r="C24" s="130">
        <f>SUMIF(Bustypes,'Required Inputs &amp;Basic Schedule'!B5,'Default Data'!G2:G10)*SUMIF('Default Data'!D13:D16,'Required Inputs &amp;Basic Schedule'!B10,'Default Data'!E13:E16)</f>
        <v>1</v>
      </c>
      <c r="E24" s="169"/>
      <c r="F24" s="169"/>
      <c r="G24" s="169"/>
      <c r="H24" s="169"/>
      <c r="I24" s="169"/>
    </row>
    <row r="25" spans="1:9" ht="19.5" customHeight="1" x14ac:dyDescent="0.25">
      <c r="A25" s="17" t="s">
        <v>70</v>
      </c>
      <c r="B25" s="239">
        <v>1</v>
      </c>
      <c r="C25" s="131">
        <f>SUMIF(Bustypes,'Required Inputs &amp;Basic Schedule'!B5,'Default Data'!F2:F10)*SUMIF('Default Data'!D13:D16,'Required Inputs &amp;Basic Schedule'!B10,'Default Data'!F13:F16)</f>
        <v>5</v>
      </c>
      <c r="E25" s="169"/>
      <c r="F25" s="169"/>
      <c r="G25" s="169"/>
      <c r="H25" s="169"/>
      <c r="I25" s="169"/>
    </row>
    <row r="26" spans="1:9" ht="19.5" customHeight="1" x14ac:dyDescent="0.25">
      <c r="A26" s="17" t="s">
        <v>85</v>
      </c>
      <c r="B26" s="240">
        <v>1</v>
      </c>
      <c r="C26" s="203">
        <f>SUMIF(Bustypes,'Required Inputs &amp;Basic Schedule'!B5,'Default Data'!H2:H10)</f>
        <v>20000</v>
      </c>
      <c r="E26" s="169"/>
      <c r="F26" s="169"/>
      <c r="G26" s="169"/>
      <c r="H26" s="169"/>
      <c r="I26" s="169"/>
    </row>
    <row r="27" spans="1:9" ht="19.5" customHeight="1" x14ac:dyDescent="0.25">
      <c r="A27" s="17" t="s">
        <v>86</v>
      </c>
      <c r="B27" s="240">
        <v>1</v>
      </c>
      <c r="C27" s="202">
        <f>SUMIF(Bustypes,'Required Inputs &amp;Basic Schedule'!B5,'Default Data'!I2:I10)</f>
        <v>10500</v>
      </c>
      <c r="E27" s="169"/>
      <c r="F27" s="169"/>
      <c r="G27" s="169"/>
      <c r="H27" s="169"/>
      <c r="I27" s="169"/>
    </row>
    <row r="28" spans="1:9" ht="19.5" customHeight="1" x14ac:dyDescent="0.25">
      <c r="A28" s="17" t="s">
        <v>140</v>
      </c>
      <c r="B28" s="241">
        <v>0</v>
      </c>
      <c r="C28" s="201">
        <f>SUMIF(Bustypes,'Required Inputs &amp;Basic Schedule'!B5,'Default Data'!J2:J10)</f>
        <v>250000</v>
      </c>
      <c r="E28" s="169"/>
      <c r="F28" s="169"/>
      <c r="G28" s="169"/>
      <c r="H28" s="169"/>
      <c r="I28" s="169"/>
    </row>
    <row r="29" spans="1:9" ht="19.5" customHeight="1" x14ac:dyDescent="0.25">
      <c r="A29" s="17" t="s">
        <v>151</v>
      </c>
      <c r="B29" s="242">
        <v>1</v>
      </c>
      <c r="C29" s="208">
        <f>SUMIF(Bustypes,'Required Inputs &amp;Basic Schedule'!B5,'Default Data'!K2:K10)</f>
        <v>0</v>
      </c>
      <c r="E29" s="169"/>
      <c r="F29" s="169"/>
      <c r="G29" s="169"/>
      <c r="H29" s="169"/>
      <c r="I29" s="169"/>
    </row>
    <row r="30" spans="1:9" ht="19.5" customHeight="1" x14ac:dyDescent="0.25">
      <c r="A30" s="17" t="s">
        <v>8</v>
      </c>
      <c r="B30" s="238">
        <v>1</v>
      </c>
      <c r="C30" s="132">
        <f>SUMIF(Bustypes,'Required Inputs &amp;Basic Schedule'!B5,'Default Data'!E2:E10)</f>
        <v>4</v>
      </c>
      <c r="E30" s="169"/>
      <c r="F30" s="169"/>
      <c r="G30" s="169"/>
      <c r="H30" s="169"/>
      <c r="I30" s="169"/>
    </row>
    <row r="31" spans="1:9" s="38" customFormat="1" ht="15" x14ac:dyDescent="0.25">
      <c r="C31" s="69"/>
      <c r="E31" s="169"/>
      <c r="F31" s="169"/>
      <c r="G31" s="169"/>
      <c r="H31" s="169"/>
      <c r="I31" s="169"/>
    </row>
    <row r="32" spans="1:9" s="38" customFormat="1" ht="18.75" x14ac:dyDescent="0.25">
      <c r="A32" s="271" t="s">
        <v>111</v>
      </c>
      <c r="B32" s="271"/>
      <c r="C32" s="271"/>
      <c r="E32" s="169"/>
      <c r="F32" s="169"/>
      <c r="G32" s="169"/>
      <c r="H32" s="169"/>
      <c r="I32" s="169"/>
    </row>
    <row r="33" spans="1:9" ht="39" customHeight="1" x14ac:dyDescent="0.25">
      <c r="A33" s="270" t="s">
        <v>135</v>
      </c>
      <c r="B33" s="270"/>
      <c r="C33" s="270"/>
      <c r="E33" s="169"/>
      <c r="F33" s="169"/>
      <c r="G33" s="169"/>
      <c r="H33" s="169"/>
      <c r="I33" s="169"/>
    </row>
    <row r="34" spans="1:9" ht="22.5" customHeight="1" x14ac:dyDescent="0.25">
      <c r="A34" s="17" t="s">
        <v>53</v>
      </c>
      <c r="B34" s="243">
        <v>0</v>
      </c>
      <c r="C34" s="204">
        <f>'Default Data'!B19</f>
        <v>100000</v>
      </c>
      <c r="E34" s="169"/>
      <c r="F34" s="169"/>
      <c r="G34" s="169"/>
      <c r="H34" s="169"/>
      <c r="I34" s="169"/>
    </row>
    <row r="35" spans="1:9" customFormat="1" ht="22.5" customHeight="1" x14ac:dyDescent="0.25">
      <c r="A35" s="17" t="s">
        <v>55</v>
      </c>
      <c r="B35" s="243">
        <v>0</v>
      </c>
      <c r="C35" s="176" t="str">
        <f>'Default Data'!B18</f>
        <v>$750,000 (If over 5 buses, add $7,500 per bus for storage)</v>
      </c>
      <c r="E35" s="169"/>
      <c r="F35" s="169"/>
      <c r="G35" s="169"/>
      <c r="H35" s="169"/>
      <c r="I35" s="169"/>
    </row>
    <row r="36" spans="1:9" ht="22.5" customHeight="1" x14ac:dyDescent="0.25">
      <c r="A36" s="17" t="s">
        <v>56</v>
      </c>
      <c r="B36" s="243">
        <v>0</v>
      </c>
      <c r="C36" s="176" t="str">
        <f>'Default Data'!B20</f>
        <v>$10,000 (sign and shelter)</v>
      </c>
      <c r="E36" s="169"/>
      <c r="F36" s="169"/>
      <c r="G36" s="169"/>
      <c r="H36" s="169"/>
      <c r="I36" s="169"/>
    </row>
    <row r="37" spans="1:9" ht="22.5" customHeight="1" x14ac:dyDescent="0.2">
      <c r="A37" s="17" t="s">
        <v>51</v>
      </c>
      <c r="B37" s="243">
        <v>0</v>
      </c>
      <c r="C37" s="204">
        <f>'Default Data'!B17</f>
        <v>15000</v>
      </c>
    </row>
    <row r="38" spans="1:9" ht="22.5" customHeight="1" x14ac:dyDescent="0.2">
      <c r="A38" s="17" t="s">
        <v>101</v>
      </c>
      <c r="B38" s="243">
        <v>0</v>
      </c>
      <c r="C38" s="204">
        <f>'Default Data'!B21</f>
        <v>5000</v>
      </c>
    </row>
    <row r="39" spans="1:9" s="40" customFormat="1" ht="13.5" thickBot="1" x14ac:dyDescent="0.25">
      <c r="A39" s="142"/>
      <c r="B39" s="143"/>
      <c r="C39" s="144"/>
    </row>
    <row r="52" spans="6:6" x14ac:dyDescent="0.2">
      <c r="F52" s="4"/>
    </row>
  </sheetData>
  <sheetProtection password="EF95" sheet="1" objects="1" scenarios="1"/>
  <protectedRanges>
    <protectedRange sqref="B18 B5:B6 B7:B11" name="Bus Data"/>
    <protectedRange sqref="B16:B17" name="Basic Schedule"/>
    <protectedRange sqref="B24:B30" name="Operations"/>
    <protectedRange sqref="B24:B30" name="Infrastructure"/>
  </protectedRanges>
  <mergeCells count="6">
    <mergeCell ref="E3:I3"/>
    <mergeCell ref="A2:C2"/>
    <mergeCell ref="A21:C21"/>
    <mergeCell ref="A32:C32"/>
    <mergeCell ref="A33:C33"/>
    <mergeCell ref="A14:C14"/>
  </mergeCells>
  <dataValidations count="5">
    <dataValidation type="decimal" operator="greaterThan" allowBlank="1" showInputMessage="1" showErrorMessage="1" sqref="B16:B18 B6:B9">
      <formula1>0</formula1>
    </dataValidation>
    <dataValidation operator="greaterThan" allowBlank="1" showInputMessage="1" showErrorMessage="1" error="This cell cannot be left blank. If unknown, use the default value shown in the adjacent yellow cell." sqref="B25:B30"/>
    <dataValidation type="list" allowBlank="1" showInputMessage="1" showErrorMessage="1" sqref="B10">
      <formula1>Conditions</formula1>
    </dataValidation>
    <dataValidation type="list" allowBlank="1" showInputMessage="1" showErrorMessage="1" sqref="B5">
      <formula1>Bustypes</formula1>
    </dataValidation>
    <dataValidation operator="greaterThan" allowBlank="1" showInputMessage="1" showErrorMessage="1" error="This cell cannot be left blank. If unknown, use the default value shown in the adjacent yellow cell." sqref="B24"/>
  </dataValidations>
  <pageMargins left="0.7" right="0.7" top="0.75" bottom="0.75" header="0.3" footer="0.3"/>
  <pageSetup scale="57"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'Default Data'!$D$13:$D$16</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4"/>
  <sheetViews>
    <sheetView showGridLines="0" topLeftCell="A7" workbookViewId="0">
      <pane xSplit="2" topLeftCell="C1" activePane="topRight" state="frozen"/>
      <selection pane="topRight" activeCell="D12" sqref="D12"/>
    </sheetView>
  </sheetViews>
  <sheetFormatPr defaultColWidth="9.140625" defaultRowHeight="15" x14ac:dyDescent="0.25"/>
  <cols>
    <col min="1" max="1" width="17.85546875" style="2" customWidth="1"/>
    <col min="2" max="2" width="21.42578125" style="1" customWidth="1"/>
    <col min="3" max="3" width="9.140625" style="1"/>
    <col min="4" max="4" width="14" style="1" customWidth="1"/>
    <col min="5" max="5" width="13.7109375" style="36" bestFit="1" customWidth="1"/>
    <col min="6" max="6" width="4" style="8" customWidth="1"/>
    <col min="7" max="7" width="12.85546875" style="20" customWidth="1"/>
    <col min="8" max="8" width="6.28515625" style="1" customWidth="1"/>
    <col min="9" max="9" width="14.42578125" style="1" customWidth="1"/>
    <col min="10" max="10" width="13.28515625" style="36" customWidth="1"/>
    <col min="11" max="11" width="3.42578125" style="1" customWidth="1"/>
    <col min="12" max="12" width="13.28515625" style="20" customWidth="1"/>
    <col min="13" max="13" width="9.85546875" bestFit="1" customWidth="1"/>
    <col min="14" max="14" width="14" style="1" customWidth="1"/>
    <col min="15" max="15" width="13.42578125" style="36" customWidth="1"/>
    <col min="16" max="16" width="3.85546875" style="1" customWidth="1"/>
    <col min="17" max="17" width="13.42578125" style="20" customWidth="1"/>
    <col min="18" max="18" width="8.85546875"/>
    <col min="19" max="19" width="14.42578125" style="1" customWidth="1"/>
    <col min="20" max="20" width="13" style="36" customWidth="1"/>
    <col min="21" max="21" width="3.85546875" style="1" customWidth="1"/>
    <col min="22" max="22" width="13" style="20" customWidth="1"/>
    <col min="23" max="25" width="8.85546875"/>
    <col min="26" max="26" width="31.42578125" customWidth="1"/>
    <col min="27" max="32" width="8.85546875" customWidth="1"/>
    <col min="33" max="16384" width="9.140625" style="1"/>
  </cols>
  <sheetData>
    <row r="1" spans="1:32" ht="37.5" customHeight="1" x14ac:dyDescent="0.25">
      <c r="A1" s="283" t="s">
        <v>115</v>
      </c>
      <c r="B1" s="283"/>
      <c r="D1" s="282" t="s">
        <v>179</v>
      </c>
      <c r="E1" s="282"/>
      <c r="F1" s="282"/>
      <c r="G1" s="282"/>
      <c r="H1" s="282"/>
      <c r="I1" s="282"/>
      <c r="J1" s="282"/>
      <c r="K1" s="282"/>
      <c r="L1" s="282"/>
      <c r="M1" s="282"/>
      <c r="N1" s="282"/>
      <c r="Q1" s="169" t="s">
        <v>126</v>
      </c>
      <c r="R1" s="169"/>
      <c r="W1" s="169"/>
      <c r="X1" s="169"/>
      <c r="Y1" s="169"/>
      <c r="Z1" s="169"/>
      <c r="AA1" s="169"/>
      <c r="AB1" s="169"/>
      <c r="AC1" s="169"/>
      <c r="AD1" s="169"/>
      <c r="AE1" s="169"/>
      <c r="AF1" s="169"/>
    </row>
    <row r="2" spans="1:32" ht="123.75" customHeight="1" thickBot="1" x14ac:dyDescent="0.3">
      <c r="A2" s="281" t="s">
        <v>127</v>
      </c>
      <c r="B2" s="281"/>
      <c r="C2" s="170"/>
      <c r="D2" s="282"/>
      <c r="E2" s="282"/>
      <c r="F2" s="282"/>
      <c r="G2" s="282"/>
      <c r="H2" s="282"/>
      <c r="I2" s="282"/>
      <c r="J2" s="282"/>
      <c r="K2" s="282"/>
      <c r="L2" s="282"/>
      <c r="M2" s="282"/>
      <c r="N2" s="282"/>
      <c r="O2" s="169"/>
      <c r="P2" s="169"/>
      <c r="Q2" s="169"/>
      <c r="R2" s="169"/>
      <c r="S2" s="169"/>
      <c r="T2" s="169"/>
      <c r="U2" s="169"/>
      <c r="V2" s="169"/>
      <c r="W2" s="169"/>
      <c r="X2" s="169"/>
      <c r="Y2" s="169"/>
      <c r="Z2" s="169"/>
      <c r="AA2" s="169"/>
      <c r="AB2" s="169"/>
      <c r="AC2" s="169"/>
      <c r="AD2" s="169"/>
      <c r="AE2" s="169"/>
      <c r="AF2" s="169"/>
    </row>
    <row r="3" spans="1:32" s="15" customFormat="1" ht="24.75" customHeight="1" thickBot="1" x14ac:dyDescent="0.3">
      <c r="A3" s="276" t="s">
        <v>50</v>
      </c>
      <c r="B3" s="276"/>
      <c r="D3" s="273" t="s">
        <v>136</v>
      </c>
      <c r="E3" s="274"/>
      <c r="F3" s="274"/>
      <c r="G3" s="275"/>
      <c r="I3" s="273" t="s">
        <v>69</v>
      </c>
      <c r="J3" s="274"/>
      <c r="K3" s="274"/>
      <c r="L3" s="275"/>
      <c r="M3" s="16"/>
      <c r="N3" s="273" t="s">
        <v>154</v>
      </c>
      <c r="O3" s="274"/>
      <c r="P3" s="274"/>
      <c r="Q3" s="275"/>
      <c r="R3" s="16"/>
      <c r="S3" s="273" t="s">
        <v>137</v>
      </c>
      <c r="T3" s="274"/>
      <c r="U3" s="274"/>
      <c r="V3" s="275"/>
      <c r="W3" s="16"/>
      <c r="X3" s="16"/>
      <c r="AA3" s="16"/>
      <c r="AB3" s="16"/>
      <c r="AC3" s="16"/>
      <c r="AD3" s="16"/>
      <c r="AE3" s="16"/>
      <c r="AF3" s="16"/>
    </row>
    <row r="4" spans="1:32" ht="39.75" customHeight="1" thickBot="1" x14ac:dyDescent="0.3">
      <c r="A4" s="280"/>
      <c r="B4" s="280"/>
      <c r="D4" s="277" t="s">
        <v>125</v>
      </c>
      <c r="E4" s="277"/>
      <c r="F4" s="9"/>
      <c r="G4" s="19" t="s">
        <v>49</v>
      </c>
      <c r="I4" s="277" t="s">
        <v>128</v>
      </c>
      <c r="J4" s="277"/>
      <c r="K4" s="9"/>
      <c r="L4" s="19" t="s">
        <v>49</v>
      </c>
      <c r="N4" s="277" t="s">
        <v>128</v>
      </c>
      <c r="O4" s="277"/>
      <c r="P4" s="9"/>
      <c r="Q4" s="19" t="s">
        <v>49</v>
      </c>
      <c r="R4" s="1"/>
      <c r="S4" s="277" t="s">
        <v>128</v>
      </c>
      <c r="T4" s="277"/>
      <c r="U4" s="9"/>
      <c r="V4" s="19" t="s">
        <v>49</v>
      </c>
      <c r="W4" s="1"/>
      <c r="X4" s="1"/>
      <c r="AA4" s="1"/>
      <c r="AB4" s="1"/>
      <c r="AC4" s="1"/>
      <c r="AD4" s="1"/>
      <c r="AE4" s="1"/>
      <c r="AF4" s="1"/>
    </row>
    <row r="5" spans="1:32" ht="35.25" customHeight="1" x14ac:dyDescent="0.25">
      <c r="A5" s="125" t="s">
        <v>95</v>
      </c>
      <c r="B5" s="133">
        <v>500000</v>
      </c>
      <c r="D5" s="64" t="s">
        <v>44</v>
      </c>
      <c r="E5" s="72">
        <v>0.375</v>
      </c>
      <c r="G5" s="145">
        <f>E5</f>
        <v>0.375</v>
      </c>
      <c r="I5" s="64" t="s">
        <v>44</v>
      </c>
      <c r="J5" s="72"/>
      <c r="L5" s="145" t="str">
        <f>IF(J5="","",J5)</f>
        <v/>
      </c>
      <c r="M5" s="1"/>
      <c r="N5" s="64" t="s">
        <v>44</v>
      </c>
      <c r="O5" s="72"/>
      <c r="Q5" s="145" t="str">
        <f>IF(O5="","",O5)</f>
        <v/>
      </c>
      <c r="R5" s="1"/>
      <c r="S5" s="64" t="s">
        <v>44</v>
      </c>
      <c r="T5" s="72"/>
      <c r="V5" s="145" t="str">
        <f>IF(T5="","",T5)</f>
        <v/>
      </c>
      <c r="W5" s="1"/>
      <c r="X5" s="1"/>
      <c r="AA5" s="1"/>
      <c r="AB5" s="1"/>
      <c r="AC5" s="1"/>
      <c r="AD5" s="1"/>
      <c r="AE5" s="1"/>
      <c r="AF5" s="1"/>
    </row>
    <row r="6" spans="1:32" ht="35.25" customHeight="1" x14ac:dyDescent="0.25">
      <c r="A6" s="125" t="s">
        <v>108</v>
      </c>
      <c r="B6" s="134">
        <v>0.12</v>
      </c>
      <c r="D6" s="65" t="s">
        <v>45</v>
      </c>
      <c r="E6" s="73">
        <v>0.75</v>
      </c>
      <c r="G6" s="145">
        <f>IF(G5&lt;$E$6,(IF(OR(AND(G5&gt;=$E$12,G5&lt;$E$13),AND(G5&gt;=$E$14,G5&lt;$E$15)),$E$16/1440,$E$7/1440)+G5)," ")</f>
        <v>0.38541666666666669</v>
      </c>
      <c r="I6" s="65" t="s">
        <v>45</v>
      </c>
      <c r="J6" s="73"/>
      <c r="L6" s="145" t="str">
        <f>IF(L5&lt;$J$6,(IF(OR(AND(L5&gt;=$J$12,L5&lt;$J$13),AND(L5&gt;=$J$14,L5&lt;$J$15)),$J$16/1440,$J$7/1440)+L5)," ")</f>
        <v xml:space="preserve"> </v>
      </c>
      <c r="M6" s="1"/>
      <c r="N6" s="65" t="s">
        <v>45</v>
      </c>
      <c r="O6" s="73"/>
      <c r="Q6" s="145" t="str">
        <f>IF($Q$5="","",(IF(Q5&lt;$O$6,(IF(OR(AND(Q5&gt;=$O$12,Q5&lt;$O$13),AND(Q5&gt;=$O$14,Q5&lt;$O$15)),$O$16/1440,$O$7/1440)+Q5)," ")))</f>
        <v/>
      </c>
      <c r="R6" s="1"/>
      <c r="S6" s="65" t="s">
        <v>45</v>
      </c>
      <c r="T6" s="73"/>
      <c r="V6" s="145" t="str">
        <f>IF($V$5="","",(IF(V5&lt;$T$6,(IF(OR(AND(V5&gt;=$T$12,V5&lt;$T$13),AND(V5&gt;=$T$14,V5&lt;$T$15)),$T$16/1440,$T$7/1440)+V5)," ")))</f>
        <v/>
      </c>
      <c r="W6" s="1"/>
      <c r="X6" s="1"/>
      <c r="Y6" s="18"/>
      <c r="Z6" s="18"/>
      <c r="AA6" s="1"/>
      <c r="AB6" s="1"/>
      <c r="AC6" s="1"/>
      <c r="AD6" s="1"/>
      <c r="AE6" s="1"/>
      <c r="AF6" s="1"/>
    </row>
    <row r="7" spans="1:32" ht="35.25" customHeight="1" x14ac:dyDescent="0.25">
      <c r="A7" s="125" t="s">
        <v>96</v>
      </c>
      <c r="B7" s="135">
        <f>B5*B6</f>
        <v>60000</v>
      </c>
      <c r="D7" s="65" t="s">
        <v>67</v>
      </c>
      <c r="E7" s="74">
        <v>15</v>
      </c>
      <c r="G7" s="145">
        <f t="shared" ref="G7:G70" si="0">IF(G6&lt;$E$6,(IF(OR(AND(G6&gt;=$E$12,G6&lt;$E$13),AND(G6&gt;=$E$14,G6&lt;$E$15)),$E$16/1440,$E$7/1440)+G6)," ")</f>
        <v>0.39583333333333337</v>
      </c>
      <c r="I7" s="65" t="s">
        <v>67</v>
      </c>
      <c r="J7" s="74"/>
      <c r="L7" s="145" t="str">
        <f t="shared" ref="L7:L70" si="1">IF(L6&lt;$J$6,(IF(OR(AND(L6&gt;=$J$12,L6&lt;$J$13),AND(L6&gt;=$J$14,L6&lt;$J$15)),$J$16/1440,$J$7/1440)+L6)," ")</f>
        <v xml:space="preserve"> </v>
      </c>
      <c r="M7" s="1"/>
      <c r="N7" s="65" t="s">
        <v>67</v>
      </c>
      <c r="O7" s="74"/>
      <c r="Q7" s="145" t="str">
        <f t="shared" ref="Q7:Q67" si="2">IF($Q$5="","",(IF(Q6&lt;$O$6,(IF(OR(AND(Q6&gt;=$O$12,Q6&lt;$O$13),AND(Q6&gt;=$O$14,Q6&lt;$O$15)),$O$16/1440,$O$7/1440)+Q6)," ")))</f>
        <v/>
      </c>
      <c r="R7" s="1"/>
      <c r="S7" s="65" t="s">
        <v>67</v>
      </c>
      <c r="T7" s="74"/>
      <c r="V7" s="145" t="str">
        <f t="shared" ref="V7:V67" si="3">IF($V$5="","",(IF(V6&lt;$T$6,(IF(OR(AND(V6&gt;=$T$12,V6&lt;$T$13),AND(V6&gt;=$T$14,V6&lt;$T$15)),$T$16/1440,$T$7/1440)+V6)," ")))</f>
        <v/>
      </c>
      <c r="W7" s="1"/>
      <c r="X7" s="1"/>
      <c r="Y7" s="18"/>
      <c r="Z7" s="18"/>
      <c r="AA7" s="1"/>
      <c r="AB7" s="1"/>
      <c r="AC7" s="1"/>
      <c r="AD7" s="1"/>
      <c r="AE7" s="1"/>
      <c r="AF7" s="1"/>
    </row>
    <row r="8" spans="1:32" ht="34.5" customHeight="1" x14ac:dyDescent="0.25">
      <c r="A8" s="272" t="s">
        <v>123</v>
      </c>
      <c r="B8" s="272"/>
      <c r="D8" s="31" t="s">
        <v>60</v>
      </c>
      <c r="E8" s="33">
        <f>IF(E7="","",ROUNDUP('Required Inputs &amp;Basic Schedule'!B8/E7,0))</f>
        <v>3</v>
      </c>
      <c r="G8" s="145">
        <f t="shared" si="0"/>
        <v>0.40625000000000006</v>
      </c>
      <c r="I8" s="31" t="s">
        <v>60</v>
      </c>
      <c r="J8" s="33" t="str">
        <f>IF(J7="","",ROUNDUP('Required Inputs &amp;Basic Schedule'!B8/J7,0))</f>
        <v/>
      </c>
      <c r="L8" s="145" t="str">
        <f t="shared" si="1"/>
        <v xml:space="preserve"> </v>
      </c>
      <c r="M8" s="1"/>
      <c r="N8" s="31" t="s">
        <v>60</v>
      </c>
      <c r="O8" s="33" t="str">
        <f>IF(O7=""," ",ROUNDUP('Required Inputs &amp;Basic Schedule'!B8/O7,0))</f>
        <v xml:space="preserve"> </v>
      </c>
      <c r="Q8" s="145" t="str">
        <f t="shared" si="2"/>
        <v/>
      </c>
      <c r="R8" s="1"/>
      <c r="S8" s="31" t="s">
        <v>60</v>
      </c>
      <c r="T8" s="33" t="str">
        <f>IF(T7="","",ROUNDUP('Required Inputs &amp;Basic Schedule'!B8/T7,0))</f>
        <v/>
      </c>
      <c r="V8" s="145" t="str">
        <f t="shared" si="3"/>
        <v/>
      </c>
      <c r="W8" s="1"/>
      <c r="X8" s="1"/>
      <c r="Y8" s="18"/>
      <c r="Z8" s="18"/>
      <c r="AA8" s="1"/>
      <c r="AB8" s="1"/>
      <c r="AC8" s="1"/>
      <c r="AD8" s="1"/>
      <c r="AE8" s="1"/>
      <c r="AF8" s="1"/>
    </row>
    <row r="9" spans="1:32" ht="35.25" customHeight="1" thickBot="1" x14ac:dyDescent="0.3">
      <c r="A9" s="42" t="s">
        <v>99</v>
      </c>
      <c r="B9" s="136">
        <v>120</v>
      </c>
      <c r="D9" s="32" t="s">
        <v>66</v>
      </c>
      <c r="E9" s="34">
        <f>IF(E8="","",(B7*IF(OR(PEAKHRVST=100%,E12=""),100%,100%-PEAKHRVST)*WKNDVST*PKSNVST/(PEAKDAYS/7*3))/(IF(PEAKHRVST="100%",E20,(E20-(COUNTIFS(G:G,"&gt;="&amp;$E$12,G:G,"&lt;="&amp;$E$13)+COUNTIFS(G:G,"&gt;="&amp;$E$14,G:G,"&lt;="&amp;$E$15)))*SUMIF(Bustypes,'Required Inputs &amp;Basic Schedule'!B5,'Default Data'!D2:D10))))</f>
        <v>0.61403508771929827</v>
      </c>
      <c r="G9" s="145">
        <f t="shared" si="0"/>
        <v>0.41666666666666674</v>
      </c>
      <c r="I9" s="32" t="s">
        <v>66</v>
      </c>
      <c r="J9" s="225" t="str">
        <f>IF(J8="","",(B7*IF(OR(PEAKHRVST=100%,J12=""),100%,100%-PEAKHRVST)*(100%-WKNDVST)*PKSNVST/(PEAKDAYS/7*4))/(IF(PEAKHRVST="100%",J20,(J20-(COUNTIFS(L:L,"&gt;="&amp;$J$12,L:L,"&lt;="&amp;$J$13)+COUNTIFS(L:L,"&gt;="&amp;$J$14,L:L,"&lt;="&amp;$J$15)))*SUMIF(Bustypes,'Required Inputs &amp;Basic Schedule'!B5,'Default Data'!D2:D10))))</f>
        <v/>
      </c>
      <c r="L9" s="145" t="str">
        <f t="shared" si="1"/>
        <v xml:space="preserve"> </v>
      </c>
      <c r="M9" s="1"/>
      <c r="N9" s="32" t="s">
        <v>66</v>
      </c>
      <c r="O9" s="34" t="str">
        <f>IF(O7="","",(B7*IF(OR(PEAKHRVST=100%,O12=""),100%,100%-PEAKHRVST)*WKNDVST*(100%-PKSNVST)/(SHLDRDAYS/7*3))/(IF(PEAKHRVST="100%",O20,(O20-(COUNTIFS(Q:Q,"&gt;="&amp;$O$12,Q:Q,"&lt;="&amp;$O$13)+COUNTIFS(Q:Q,"&gt;="&amp;$O$14,Q:Q,"&lt;="&amp;$O$15)))*SUMIF(Bustypes,'Required Inputs &amp;Basic Schedule'!B5,'Default Data'!D2:D10))))</f>
        <v/>
      </c>
      <c r="Q9" s="145" t="str">
        <f t="shared" si="2"/>
        <v/>
      </c>
      <c r="R9" s="1"/>
      <c r="S9" s="32" t="s">
        <v>66</v>
      </c>
      <c r="T9" s="34" t="str">
        <f>IF(T7="","",(B7*IF(OR(PEAKHRVST=100%,T12=""),100%,100%-PEAKHRVST)*(100%-WKNDVST)*(100%-PKSNVST)/(SHLDRDAYS/7*4))/(IF(PEAKHRVST="100%",T20,(T20-(COUNTIFS(V:V,"&gt;="&amp;$T$12,V:V,"&lt;="&amp;$T$13)+COUNTIFS(V:V,"&gt;="&amp;$T$14,V:V,"&lt;="&amp;$T$15)))*SUMIF(Bustypes,'Required Inputs &amp;Basic Schedule'!B5,'Default Data'!D2:D10))))</f>
        <v/>
      </c>
      <c r="V9" s="145" t="str">
        <f t="shared" si="3"/>
        <v/>
      </c>
      <c r="W9" s="1"/>
      <c r="X9" s="1"/>
      <c r="Y9" s="18"/>
      <c r="Z9" s="18"/>
      <c r="AA9" s="1"/>
      <c r="AB9" s="1"/>
      <c r="AC9" s="1"/>
      <c r="AD9" s="1"/>
      <c r="AE9" s="1"/>
      <c r="AF9" s="1"/>
    </row>
    <row r="10" spans="1:32" ht="37.5" customHeight="1" thickBot="1" x14ac:dyDescent="0.3">
      <c r="A10" s="272" t="s">
        <v>97</v>
      </c>
      <c r="B10" s="272"/>
      <c r="E10" s="1"/>
      <c r="G10" s="145">
        <f t="shared" si="0"/>
        <v>0.42708333333333343</v>
      </c>
      <c r="J10" s="1"/>
      <c r="L10" s="145" t="str">
        <f t="shared" si="1"/>
        <v xml:space="preserve"> </v>
      </c>
      <c r="M10" s="1"/>
      <c r="O10" s="1"/>
      <c r="Q10" s="145" t="str">
        <f t="shared" si="2"/>
        <v/>
      </c>
      <c r="R10" s="1"/>
      <c r="T10" s="1"/>
      <c r="V10" s="145" t="str">
        <f t="shared" si="3"/>
        <v/>
      </c>
      <c r="W10" s="1"/>
      <c r="X10" s="1"/>
      <c r="Y10" s="18"/>
      <c r="Z10" s="18"/>
      <c r="AA10" s="1"/>
      <c r="AB10" s="1"/>
      <c r="AC10" s="1"/>
      <c r="AD10" s="1"/>
      <c r="AE10" s="1"/>
      <c r="AF10" s="1"/>
    </row>
    <row r="11" spans="1:32" ht="37.5" customHeight="1" thickBot="1" x14ac:dyDescent="0.3">
      <c r="A11" s="126"/>
      <c r="B11" s="126"/>
      <c r="D11" s="278" t="s">
        <v>129</v>
      </c>
      <c r="E11" s="279"/>
      <c r="G11" s="145">
        <f t="shared" si="0"/>
        <v>0.43750000000000011</v>
      </c>
      <c r="I11" s="278" t="s">
        <v>129</v>
      </c>
      <c r="J11" s="279"/>
      <c r="L11" s="145" t="str">
        <f t="shared" si="1"/>
        <v xml:space="preserve"> </v>
      </c>
      <c r="M11" s="1"/>
      <c r="N11" s="278" t="s">
        <v>129</v>
      </c>
      <c r="O11" s="279"/>
      <c r="Q11" s="145" t="str">
        <f t="shared" si="2"/>
        <v/>
      </c>
      <c r="R11" s="1"/>
      <c r="S11" s="278" t="s">
        <v>129</v>
      </c>
      <c r="T11" s="279"/>
      <c r="V11" s="145" t="str">
        <f t="shared" si="3"/>
        <v/>
      </c>
      <c r="W11" s="1"/>
      <c r="X11" s="1"/>
      <c r="Y11" s="169"/>
      <c r="Z11" s="169"/>
      <c r="AA11" s="1"/>
      <c r="AB11" s="1"/>
      <c r="AC11" s="1"/>
      <c r="AD11" s="1"/>
      <c r="AE11" s="1"/>
      <c r="AF11" s="1"/>
    </row>
    <row r="12" spans="1:32" ht="35.25" customHeight="1" x14ac:dyDescent="0.25">
      <c r="A12" s="42" t="s">
        <v>94</v>
      </c>
      <c r="B12" s="136">
        <v>0</v>
      </c>
      <c r="D12" s="205" t="s">
        <v>119</v>
      </c>
      <c r="E12" s="206"/>
      <c r="G12" s="145">
        <f t="shared" si="0"/>
        <v>0.4479166666666668</v>
      </c>
      <c r="I12" s="205" t="s">
        <v>119</v>
      </c>
      <c r="J12" s="206"/>
      <c r="L12" s="145" t="str">
        <f t="shared" si="1"/>
        <v xml:space="preserve"> </v>
      </c>
      <c r="M12" s="1"/>
      <c r="N12" s="177" t="s">
        <v>119</v>
      </c>
      <c r="O12" s="206"/>
      <c r="Q12" s="145" t="str">
        <f t="shared" si="2"/>
        <v/>
      </c>
      <c r="R12" s="1"/>
      <c r="S12" s="205" t="s">
        <v>119</v>
      </c>
      <c r="T12" s="206"/>
      <c r="V12" s="145" t="str">
        <f t="shared" si="3"/>
        <v/>
      </c>
      <c r="W12" s="1"/>
      <c r="X12" s="1"/>
      <c r="Y12" s="18"/>
      <c r="Z12" s="18"/>
      <c r="AA12" s="1"/>
      <c r="AB12" s="1"/>
      <c r="AC12" s="1"/>
      <c r="AD12" s="1"/>
      <c r="AE12" s="1"/>
      <c r="AF12" s="1"/>
    </row>
    <row r="13" spans="1:32" ht="35.25" customHeight="1" x14ac:dyDescent="0.25">
      <c r="A13" s="272" t="s">
        <v>98</v>
      </c>
      <c r="B13" s="272"/>
      <c r="D13" s="181" t="s">
        <v>120</v>
      </c>
      <c r="E13" s="73"/>
      <c r="G13" s="145">
        <f t="shared" si="0"/>
        <v>0.45833333333333348</v>
      </c>
      <c r="I13" s="181" t="s">
        <v>120</v>
      </c>
      <c r="J13" s="73"/>
      <c r="L13" s="145" t="str">
        <f t="shared" si="1"/>
        <v xml:space="preserve"> </v>
      </c>
      <c r="M13" s="1"/>
      <c r="N13" s="65" t="s">
        <v>120</v>
      </c>
      <c r="O13" s="73"/>
      <c r="Q13" s="145" t="str">
        <f t="shared" si="2"/>
        <v/>
      </c>
      <c r="R13" s="1"/>
      <c r="S13" s="181" t="s">
        <v>120</v>
      </c>
      <c r="T13" s="73"/>
      <c r="V13" s="145" t="str">
        <f t="shared" si="3"/>
        <v/>
      </c>
      <c r="W13" s="1"/>
      <c r="X13" s="1"/>
      <c r="Y13" s="18"/>
      <c r="Z13" s="18"/>
      <c r="AA13" s="18"/>
      <c r="AB13" s="1"/>
      <c r="AC13" s="1"/>
      <c r="AD13" s="1"/>
      <c r="AE13" s="1"/>
      <c r="AF13" s="1"/>
    </row>
    <row r="14" spans="1:32" ht="35.25" customHeight="1" x14ac:dyDescent="0.25">
      <c r="A14" s="42" t="s">
        <v>93</v>
      </c>
      <c r="B14" s="137">
        <v>1</v>
      </c>
      <c r="D14" s="178" t="s">
        <v>121</v>
      </c>
      <c r="E14" s="73"/>
      <c r="G14" s="145">
        <f t="shared" si="0"/>
        <v>0.46875000000000017</v>
      </c>
      <c r="I14" s="178" t="s">
        <v>121</v>
      </c>
      <c r="J14" s="73"/>
      <c r="L14" s="145" t="str">
        <f t="shared" si="1"/>
        <v xml:space="preserve"> </v>
      </c>
      <c r="M14" s="1"/>
      <c r="N14" s="178" t="s">
        <v>121</v>
      </c>
      <c r="O14" s="73"/>
      <c r="Q14" s="145" t="str">
        <f t="shared" si="2"/>
        <v/>
      </c>
      <c r="R14" s="1"/>
      <c r="S14" s="178" t="s">
        <v>121</v>
      </c>
      <c r="T14" s="73"/>
      <c r="V14" s="145" t="str">
        <f t="shared" si="3"/>
        <v/>
      </c>
      <c r="W14" s="1"/>
      <c r="X14" s="1"/>
      <c r="Y14" s="18"/>
      <c r="Z14" s="18"/>
      <c r="AA14" s="18"/>
      <c r="AB14" s="1"/>
      <c r="AC14" s="1"/>
      <c r="AD14" s="1"/>
      <c r="AE14" s="1"/>
      <c r="AF14" s="1"/>
    </row>
    <row r="15" spans="1:32" ht="35.25" customHeight="1" x14ac:dyDescent="0.25">
      <c r="A15" s="272" t="s">
        <v>124</v>
      </c>
      <c r="B15" s="272"/>
      <c r="D15" s="179" t="s">
        <v>122</v>
      </c>
      <c r="E15" s="73"/>
      <c r="G15" s="145">
        <f t="shared" si="0"/>
        <v>0.47916666666666685</v>
      </c>
      <c r="I15" s="179" t="s">
        <v>122</v>
      </c>
      <c r="J15" s="73"/>
      <c r="L15" s="145" t="str">
        <f t="shared" si="1"/>
        <v xml:space="preserve"> </v>
      </c>
      <c r="M15" s="1"/>
      <c r="N15" s="179" t="s">
        <v>122</v>
      </c>
      <c r="O15" s="73"/>
      <c r="Q15" s="145" t="str">
        <f t="shared" si="2"/>
        <v/>
      </c>
      <c r="R15" s="1"/>
      <c r="S15" s="179" t="s">
        <v>122</v>
      </c>
      <c r="T15" s="73"/>
      <c r="V15" s="145" t="str">
        <f t="shared" si="3"/>
        <v/>
      </c>
      <c r="W15" s="1"/>
      <c r="X15" s="1"/>
      <c r="Y15" s="18"/>
      <c r="Z15" s="18"/>
      <c r="AA15" s="18"/>
      <c r="AB15" s="1"/>
      <c r="AC15" s="1"/>
      <c r="AD15" s="1"/>
      <c r="AE15" s="1"/>
      <c r="AF15" s="1"/>
    </row>
    <row r="16" spans="1:32" ht="35.25" customHeight="1" x14ac:dyDescent="0.25">
      <c r="A16" s="42" t="s">
        <v>153</v>
      </c>
      <c r="B16" s="137">
        <v>0.6</v>
      </c>
      <c r="D16" s="180" t="s">
        <v>68</v>
      </c>
      <c r="E16" s="74"/>
      <c r="F16" s="12"/>
      <c r="G16" s="145">
        <f t="shared" si="0"/>
        <v>0.48958333333333354</v>
      </c>
      <c r="H16" s="11"/>
      <c r="I16" s="180" t="s">
        <v>68</v>
      </c>
      <c r="J16" s="74"/>
      <c r="K16" s="11"/>
      <c r="L16" s="145" t="str">
        <f t="shared" si="1"/>
        <v xml:space="preserve"> </v>
      </c>
      <c r="M16" s="1"/>
      <c r="N16" s="180" t="s">
        <v>68</v>
      </c>
      <c r="O16" s="74"/>
      <c r="P16" s="11"/>
      <c r="Q16" s="145" t="str">
        <f t="shared" si="2"/>
        <v/>
      </c>
      <c r="R16" s="1"/>
      <c r="S16" s="180" t="s">
        <v>68</v>
      </c>
      <c r="T16" s="74"/>
      <c r="U16" s="11"/>
      <c r="V16" s="145" t="str">
        <f t="shared" si="3"/>
        <v/>
      </c>
      <c r="W16" s="1"/>
      <c r="X16" s="1"/>
      <c r="Y16" s="18"/>
      <c r="Z16" s="18"/>
      <c r="AA16" s="18"/>
      <c r="AB16" s="1"/>
      <c r="AC16" s="1"/>
      <c r="AD16" s="1"/>
      <c r="AE16" s="1"/>
      <c r="AF16" s="1"/>
    </row>
    <row r="17" spans="1:32" ht="35.25" customHeight="1" x14ac:dyDescent="0.25">
      <c r="A17" s="272" t="s">
        <v>150</v>
      </c>
      <c r="B17" s="272"/>
      <c r="D17" s="31" t="s">
        <v>72</v>
      </c>
      <c r="E17" s="33" t="str">
        <f>IF(PEAKHRVST=100%,"N/A",IF(E16=""," ",ROUNDUP('Required Inputs &amp;Basic Schedule'!B8/E16,0)))</f>
        <v>N/A</v>
      </c>
      <c r="G17" s="145">
        <f t="shared" si="0"/>
        <v>0.50000000000000022</v>
      </c>
      <c r="I17" s="31" t="s">
        <v>72</v>
      </c>
      <c r="J17" s="33" t="str">
        <f>IF(PEAKHRVST=100%,"N/A",IF(J16=""," ",ROUNDUP('Required Inputs &amp;Basic Schedule'!B8/J16,0)))</f>
        <v>N/A</v>
      </c>
      <c r="L17" s="145" t="str">
        <f t="shared" si="1"/>
        <v xml:space="preserve"> </v>
      </c>
      <c r="M17" s="1"/>
      <c r="N17" s="31" t="s">
        <v>72</v>
      </c>
      <c r="O17" s="33" t="str">
        <f>IF(PEAKHRVST=100%,"N/A",IF(O16=""," ",ROUNDUP('Required Inputs &amp;Basic Schedule'!B8/O16,0)))</f>
        <v>N/A</v>
      </c>
      <c r="Q17" s="145" t="str">
        <f t="shared" si="2"/>
        <v/>
      </c>
      <c r="R17" s="1"/>
      <c r="S17" s="31" t="s">
        <v>72</v>
      </c>
      <c r="T17" s="33" t="str">
        <f>IF(PEAKHRVST=100%,"N/A",IF(T16=""," ",ROUNDUP('Required Inputs &amp;Basic Schedule'!B8/E16,0)))</f>
        <v>N/A</v>
      </c>
      <c r="V17" s="145" t="str">
        <f t="shared" si="3"/>
        <v/>
      </c>
      <c r="W17" s="1"/>
      <c r="X17" s="1"/>
      <c r="Y17" s="18"/>
      <c r="Z17" s="18"/>
      <c r="AA17" s="1"/>
      <c r="AB17" s="1"/>
      <c r="AC17" s="1"/>
      <c r="AD17" s="1"/>
      <c r="AE17" s="1"/>
      <c r="AF17" s="1"/>
    </row>
    <row r="18" spans="1:32" ht="35.25" customHeight="1" thickBot="1" x14ac:dyDescent="0.3">
      <c r="A18" s="164" t="s">
        <v>87</v>
      </c>
      <c r="B18" s="165">
        <v>1</v>
      </c>
      <c r="D18" s="32" t="s">
        <v>66</v>
      </c>
      <c r="E18" s="34" t="str">
        <f>IF(PEAKHRVST=100%,"N/A",(IF(E16="","",(B7*PEAKHRVST*WKNDVST*PKSNVST/(PEAKDAYS/7*3))/((COUNTIFS(G:G,"&gt;="&amp;$E$12,G:G,"&lt;="&amp;$E$13)+COUNTIFS(G:G,"&gt;="&amp;$E$14,G:G,"&lt;="&amp;$E$15))*SUMIF(Bustypes,'Required Inputs &amp;Basic Schedule'!B5,'Default Data'!D2:D10)))))</f>
        <v>N/A</v>
      </c>
      <c r="G18" s="145">
        <f t="shared" si="0"/>
        <v>0.51041666666666685</v>
      </c>
      <c r="I18" s="32" t="s">
        <v>66</v>
      </c>
      <c r="J18" s="34" t="str">
        <f>IF(PEAKHRVST=100%,"N/A",IF(J16="","",(B7*PEAKHRVST*(100%-WKNDVST)*PKSNVST/(PEAKDAYS/7*4))/((COUNTIFS(L:L,"&gt;="&amp;$J$12,L:L,"&lt;="&amp;$J$13)+COUNTIFS(L:L,"&gt;="&amp;$J$14,L:L,"&lt;="&amp;$J$15))*SUMIF(Bustypes,'Required Inputs &amp;Basic Schedule'!B5,'Default Data'!D2:D10))))</f>
        <v>N/A</v>
      </c>
      <c r="L18" s="145" t="str">
        <f t="shared" si="1"/>
        <v xml:space="preserve"> </v>
      </c>
      <c r="M18" s="1"/>
      <c r="N18" s="32" t="s">
        <v>66</v>
      </c>
      <c r="O18" s="34" t="str">
        <f>IF(PEAKHRVST=100%,"N/A",IF(O16="","",(B7*PEAKHRVST*WKNDVST*(100%-PKSNVST)/(SHLDRDAYS/7*3))/((COUNTIFS(Q:Q,"&gt;="&amp;$O$12,Q:Q,"&lt;="&amp;$O$13)+COUNTIFS(Q:Q,"&gt;="&amp;$O$14,Q:Q,"&lt;="&amp;$O$15))*SUMIF(Bustypes,'Required Inputs &amp;Basic Schedule'!B5,'Default Data'!D2:D10))))</f>
        <v>N/A</v>
      </c>
      <c r="Q18" s="145" t="str">
        <f t="shared" si="2"/>
        <v/>
      </c>
      <c r="R18" s="1"/>
      <c r="S18" s="32" t="s">
        <v>66</v>
      </c>
      <c r="T18" s="34" t="str">
        <f>IF(PEAKHRVST=100%,"N/A",IF(T16="","",(B7*PEAKHRVST*(100%-WKNDVST)*(100%-PKSNVST)/(SHLDRDAYS/7*4))/((COUNTIFS(V:V,"&gt;="&amp;$T$12,V:V,"&lt;="&amp;$T$13)+COUNTIFS(V:V,"&gt;="&amp;$T$14,V:V,"&lt;="&amp;$T$15))*SUMIF(Bustypes,'Required Inputs &amp;Basic Schedule'!B5,'Default Data'!D2:D10))))</f>
        <v>N/A</v>
      </c>
      <c r="V18" s="145" t="str">
        <f t="shared" si="3"/>
        <v/>
      </c>
      <c r="W18" s="1"/>
      <c r="X18" s="1"/>
      <c r="Y18" s="18"/>
      <c r="Z18" s="18"/>
      <c r="AA18" s="1"/>
      <c r="AB18" s="1"/>
      <c r="AC18" s="1"/>
      <c r="AD18" s="1"/>
      <c r="AE18" s="1"/>
      <c r="AF18" s="1"/>
    </row>
    <row r="19" spans="1:32" x14ac:dyDescent="0.25">
      <c r="A19" s="126"/>
      <c r="B19" s="166"/>
      <c r="D19" s="26"/>
      <c r="E19" s="37"/>
      <c r="G19" s="145">
        <f t="shared" si="0"/>
        <v>0.52083333333333348</v>
      </c>
      <c r="I19" s="18"/>
      <c r="J19" s="35"/>
      <c r="L19" s="145" t="str">
        <f t="shared" si="1"/>
        <v xml:space="preserve"> </v>
      </c>
      <c r="M19" s="1"/>
      <c r="N19" s="18"/>
      <c r="O19" s="35"/>
      <c r="Q19" s="145" t="str">
        <f t="shared" si="2"/>
        <v/>
      </c>
      <c r="R19" s="1"/>
      <c r="S19" s="18"/>
      <c r="T19" s="35"/>
      <c r="V19" s="145" t="str">
        <f t="shared" si="3"/>
        <v/>
      </c>
      <c r="W19" s="1"/>
      <c r="X19" s="1"/>
      <c r="Y19" s="18"/>
      <c r="Z19" s="18"/>
      <c r="AA19" s="1"/>
      <c r="AB19" s="1"/>
      <c r="AC19" s="1"/>
      <c r="AD19" s="1"/>
      <c r="AE19" s="1"/>
      <c r="AF19" s="1"/>
    </row>
    <row r="20" spans="1:32" x14ac:dyDescent="0.25">
      <c r="A20" s="127"/>
      <c r="B20" s="27"/>
      <c r="D20" s="151" t="s">
        <v>0</v>
      </c>
      <c r="E20" s="152">
        <f>COUNT(G:G)</f>
        <v>38</v>
      </c>
      <c r="G20" s="145">
        <f t="shared" si="0"/>
        <v>0.53125000000000011</v>
      </c>
      <c r="I20" s="146" t="s">
        <v>0</v>
      </c>
      <c r="J20" s="147">
        <f>COUNT(L:L)</f>
        <v>0</v>
      </c>
      <c r="L20" s="145" t="str">
        <f t="shared" si="1"/>
        <v xml:space="preserve"> </v>
      </c>
      <c r="M20" s="1"/>
      <c r="N20" s="151" t="s">
        <v>0</v>
      </c>
      <c r="O20" s="152">
        <f>COUNT(Q:Q)</f>
        <v>0</v>
      </c>
      <c r="Q20" s="145" t="str">
        <f t="shared" si="2"/>
        <v/>
      </c>
      <c r="R20" s="1"/>
      <c r="S20" s="151" t="s">
        <v>0</v>
      </c>
      <c r="T20" s="152">
        <f>COUNT(V:V)</f>
        <v>0</v>
      </c>
      <c r="V20" s="145" t="str">
        <f t="shared" si="3"/>
        <v/>
      </c>
      <c r="W20" s="1"/>
      <c r="X20" s="1"/>
      <c r="Y20" s="18"/>
      <c r="Z20" s="18"/>
      <c r="AA20" s="1"/>
      <c r="AB20" s="1"/>
      <c r="AC20" s="1"/>
      <c r="AD20" s="1"/>
      <c r="AE20" s="1"/>
      <c r="AF20" s="1"/>
    </row>
    <row r="21" spans="1:32" ht="12.75" x14ac:dyDescent="0.2">
      <c r="A21" s="126"/>
      <c r="B21" s="126"/>
      <c r="D21" s="153" t="s">
        <v>46</v>
      </c>
      <c r="E21" s="154">
        <f>E20*'Required Inputs &amp;Basic Schedule'!B7</f>
        <v>380</v>
      </c>
      <c r="G21" s="145">
        <f t="shared" si="0"/>
        <v>0.54166666666666674</v>
      </c>
      <c r="I21" s="148" t="s">
        <v>46</v>
      </c>
      <c r="J21" s="149">
        <f>J20*'Required Inputs &amp;Basic Schedule'!B7</f>
        <v>0</v>
      </c>
      <c r="L21" s="145" t="str">
        <f t="shared" si="1"/>
        <v xml:space="preserve"> </v>
      </c>
      <c r="M21" s="1"/>
      <c r="N21" s="153" t="s">
        <v>46</v>
      </c>
      <c r="O21" s="154">
        <f>O20*'Required Inputs &amp;Basic Schedule'!B7</f>
        <v>0</v>
      </c>
      <c r="Q21" s="145" t="str">
        <f t="shared" si="2"/>
        <v/>
      </c>
      <c r="R21" s="1"/>
      <c r="S21" s="153" t="s">
        <v>46</v>
      </c>
      <c r="T21" s="154">
        <f>T20*'Required Inputs &amp;Basic Schedule'!B7</f>
        <v>0</v>
      </c>
      <c r="V21" s="145" t="str">
        <f t="shared" si="3"/>
        <v/>
      </c>
      <c r="W21" s="1"/>
      <c r="X21" s="1"/>
      <c r="Y21" s="1"/>
      <c r="Z21" s="1"/>
      <c r="AA21" s="1"/>
      <c r="AB21" s="1"/>
      <c r="AC21" s="1"/>
      <c r="AD21" s="1"/>
      <c r="AE21" s="1"/>
      <c r="AF21" s="1"/>
    </row>
    <row r="22" spans="1:32" ht="12.75" x14ac:dyDescent="0.2">
      <c r="B22" s="27"/>
      <c r="D22" s="155" t="s">
        <v>48</v>
      </c>
      <c r="E22" s="230">
        <f>(E20*'Required Inputs &amp;Basic Schedule'!B8)/60</f>
        <v>22.166666666666668</v>
      </c>
      <c r="G22" s="145">
        <f t="shared" si="0"/>
        <v>0.55208333333333337</v>
      </c>
      <c r="I22" s="150" t="s">
        <v>48</v>
      </c>
      <c r="J22" s="231">
        <f>(J20*'Required Inputs &amp;Basic Schedule'!B8)/60</f>
        <v>0</v>
      </c>
      <c r="L22" s="145" t="str">
        <f t="shared" si="1"/>
        <v xml:space="preserve"> </v>
      </c>
      <c r="M22" s="1"/>
      <c r="N22" s="155" t="s">
        <v>48</v>
      </c>
      <c r="O22" s="230">
        <f>(O20*'Required Inputs &amp;Basic Schedule'!B8)/60</f>
        <v>0</v>
      </c>
      <c r="Q22" s="145" t="str">
        <f t="shared" si="2"/>
        <v/>
      </c>
      <c r="R22" s="1"/>
      <c r="S22" s="155" t="s">
        <v>48</v>
      </c>
      <c r="T22" s="232">
        <f>(T20*'Required Inputs &amp;Basic Schedule'!B8)/60</f>
        <v>0</v>
      </c>
      <c r="V22" s="145" t="str">
        <f t="shared" si="3"/>
        <v/>
      </c>
      <c r="W22" s="1"/>
      <c r="X22" s="1"/>
      <c r="Y22" s="1"/>
      <c r="Z22" s="1"/>
      <c r="AA22" s="1"/>
      <c r="AB22" s="1"/>
      <c r="AC22" s="1"/>
      <c r="AD22" s="1"/>
      <c r="AE22" s="1"/>
      <c r="AF22" s="1"/>
    </row>
    <row r="23" spans="1:32" ht="12.75" x14ac:dyDescent="0.2">
      <c r="B23" s="27"/>
      <c r="D23" s="221" t="s">
        <v>149</v>
      </c>
      <c r="E23" s="222">
        <f>(PEAKDAYS/7)*3</f>
        <v>51.428571428571431</v>
      </c>
      <c r="G23" s="145">
        <f t="shared" si="0"/>
        <v>0.5625</v>
      </c>
      <c r="I23" s="221" t="s">
        <v>149</v>
      </c>
      <c r="J23" s="222">
        <f>(PEAKDAYS/7)*4</f>
        <v>68.571428571428569</v>
      </c>
      <c r="L23" s="145" t="str">
        <f t="shared" si="1"/>
        <v xml:space="preserve"> </v>
      </c>
      <c r="M23" s="1"/>
      <c r="N23" s="221" t="s">
        <v>149</v>
      </c>
      <c r="O23" s="222">
        <f>(SHLDRDAYS/7)*3</f>
        <v>0</v>
      </c>
      <c r="Q23" s="145" t="str">
        <f t="shared" si="2"/>
        <v/>
      </c>
      <c r="R23" s="1"/>
      <c r="S23" s="221" t="s">
        <v>149</v>
      </c>
      <c r="T23" s="222">
        <f>(SHLDRDAYS/7)*4</f>
        <v>0</v>
      </c>
      <c r="V23" s="145" t="str">
        <f t="shared" si="3"/>
        <v/>
      </c>
      <c r="W23" s="1"/>
      <c r="X23" s="1"/>
      <c r="Y23" s="1"/>
      <c r="Z23" s="1"/>
      <c r="AA23" s="1"/>
      <c r="AB23" s="1"/>
      <c r="AC23" s="1"/>
      <c r="AD23" s="1"/>
      <c r="AE23" s="1"/>
      <c r="AF23" s="1"/>
    </row>
    <row r="24" spans="1:32" ht="12.75" x14ac:dyDescent="0.2">
      <c r="B24" s="27"/>
      <c r="D24" s="153" t="s">
        <v>73</v>
      </c>
      <c r="E24" s="156">
        <f>E21*(PEAKDAYS/7)*3</f>
        <v>19542.857142857141</v>
      </c>
      <c r="G24" s="145">
        <f t="shared" si="0"/>
        <v>0.57291666666666663</v>
      </c>
      <c r="I24" s="148" t="s">
        <v>73</v>
      </c>
      <c r="J24" s="159">
        <f>J21*(PEAKDAYS/7)*4</f>
        <v>0</v>
      </c>
      <c r="L24" s="145" t="str">
        <f t="shared" si="1"/>
        <v xml:space="preserve"> </v>
      </c>
      <c r="M24" s="1"/>
      <c r="N24" s="153" t="s">
        <v>73</v>
      </c>
      <c r="O24" s="163">
        <f>O21*(SHLDRDAYS/7)*3</f>
        <v>0</v>
      </c>
      <c r="Q24" s="145" t="str">
        <f t="shared" si="2"/>
        <v/>
      </c>
      <c r="R24" s="1"/>
      <c r="S24" s="153" t="s">
        <v>73</v>
      </c>
      <c r="T24" s="220">
        <f>T21*(SHLDRDAYS/7)*4</f>
        <v>0</v>
      </c>
      <c r="V24" s="145" t="str">
        <f t="shared" si="3"/>
        <v/>
      </c>
      <c r="W24" s="1"/>
      <c r="X24" s="1"/>
      <c r="Y24" s="1"/>
      <c r="Z24" s="1"/>
      <c r="AA24" s="1"/>
      <c r="AB24" s="1"/>
      <c r="AC24" s="1"/>
      <c r="AD24" s="1"/>
      <c r="AE24" s="1"/>
      <c r="AF24" s="1"/>
    </row>
    <row r="25" spans="1:32" s="2" customFormat="1" ht="12.75" x14ac:dyDescent="0.2">
      <c r="B25" s="127"/>
      <c r="D25" s="157" t="s">
        <v>74</v>
      </c>
      <c r="E25" s="158">
        <f>E22*(PEAKDAYS/7)*3</f>
        <v>1140</v>
      </c>
      <c r="F25" s="9"/>
      <c r="G25" s="145">
        <f t="shared" si="0"/>
        <v>0.58333333333333326</v>
      </c>
      <c r="I25" s="160" t="s">
        <v>74</v>
      </c>
      <c r="J25" s="161">
        <f>J22*(PEAKDAYS/7)*4</f>
        <v>0</v>
      </c>
      <c r="L25" s="145" t="str">
        <f t="shared" si="1"/>
        <v xml:space="preserve"> </v>
      </c>
      <c r="N25" s="157" t="s">
        <v>74</v>
      </c>
      <c r="O25" s="162">
        <f>O22*(SHLDRDAYS/7)*3</f>
        <v>0</v>
      </c>
      <c r="Q25" s="145" t="str">
        <f t="shared" si="2"/>
        <v/>
      </c>
      <c r="S25" s="157" t="s">
        <v>74</v>
      </c>
      <c r="T25" s="162">
        <f>T22*(SHLDRDAYS/7)*4</f>
        <v>0</v>
      </c>
      <c r="V25" s="145" t="str">
        <f t="shared" si="3"/>
        <v/>
      </c>
    </row>
    <row r="26" spans="1:32" s="2" customFormat="1" ht="12.75" x14ac:dyDescent="0.2">
      <c r="B26" s="27"/>
      <c r="F26" s="9"/>
      <c r="G26" s="145">
        <f t="shared" si="0"/>
        <v>0.59374999999999989</v>
      </c>
      <c r="J26" s="186"/>
      <c r="L26" s="145" t="str">
        <f t="shared" si="1"/>
        <v xml:space="preserve"> </v>
      </c>
      <c r="O26" s="9"/>
      <c r="Q26" s="145" t="str">
        <f t="shared" si="2"/>
        <v/>
      </c>
      <c r="T26" s="9"/>
      <c r="V26" s="145" t="str">
        <f t="shared" si="3"/>
        <v/>
      </c>
    </row>
    <row r="27" spans="1:32" ht="12.75" x14ac:dyDescent="0.2">
      <c r="A27" s="39"/>
      <c r="B27" s="27"/>
      <c r="G27" s="145">
        <f t="shared" si="0"/>
        <v>0.60416666666666652</v>
      </c>
      <c r="L27" s="145" t="str">
        <f t="shared" si="1"/>
        <v xml:space="preserve"> </v>
      </c>
      <c r="M27" s="1"/>
      <c r="Q27" s="145" t="str">
        <f t="shared" si="2"/>
        <v/>
      </c>
      <c r="R27" s="1"/>
      <c r="V27" s="145" t="str">
        <f t="shared" si="3"/>
        <v/>
      </c>
      <c r="W27" s="1"/>
      <c r="X27" s="1"/>
      <c r="Y27" s="1"/>
      <c r="Z27" s="1"/>
      <c r="AA27" s="1"/>
      <c r="AB27" s="1"/>
      <c r="AC27" s="1"/>
      <c r="AD27" s="1"/>
      <c r="AE27" s="1"/>
      <c r="AF27" s="1"/>
    </row>
    <row r="28" spans="1:32" ht="12.75" x14ac:dyDescent="0.2">
      <c r="B28" s="27"/>
      <c r="G28" s="145">
        <f t="shared" si="0"/>
        <v>0.61458333333333315</v>
      </c>
      <c r="L28" s="145" t="str">
        <f t="shared" si="1"/>
        <v xml:space="preserve"> </v>
      </c>
      <c r="M28" s="1"/>
      <c r="Q28" s="145" t="str">
        <f t="shared" si="2"/>
        <v/>
      </c>
      <c r="R28" s="1"/>
      <c r="V28" s="145" t="str">
        <f t="shared" si="3"/>
        <v/>
      </c>
      <c r="W28" s="1"/>
      <c r="X28" s="1"/>
      <c r="Y28" s="1"/>
      <c r="Z28" s="1"/>
      <c r="AA28" s="1"/>
      <c r="AB28" s="1"/>
      <c r="AC28" s="1"/>
      <c r="AD28" s="1"/>
      <c r="AE28" s="1"/>
      <c r="AF28" s="1"/>
    </row>
    <row r="29" spans="1:32" ht="12.75" x14ac:dyDescent="0.2">
      <c r="B29" s="27"/>
      <c r="G29" s="145">
        <f t="shared" si="0"/>
        <v>0.62499999999999978</v>
      </c>
      <c r="J29" s="184"/>
      <c r="L29" s="145" t="str">
        <f t="shared" si="1"/>
        <v xml:space="preserve"> </v>
      </c>
      <c r="M29" s="1"/>
      <c r="Q29" s="145" t="str">
        <f t="shared" si="2"/>
        <v/>
      </c>
      <c r="R29" s="1"/>
      <c r="V29" s="145" t="str">
        <f t="shared" si="3"/>
        <v/>
      </c>
      <c r="W29" s="1"/>
      <c r="X29" s="1"/>
      <c r="Y29" s="1"/>
      <c r="Z29" s="1"/>
      <c r="AA29" s="1"/>
      <c r="AB29" s="1"/>
      <c r="AC29" s="1"/>
      <c r="AD29" s="1"/>
      <c r="AE29" s="1"/>
      <c r="AF29" s="1"/>
    </row>
    <row r="30" spans="1:32" ht="12.75" x14ac:dyDescent="0.2">
      <c r="B30" s="127"/>
      <c r="G30" s="145">
        <f t="shared" si="0"/>
        <v>0.63541666666666641</v>
      </c>
      <c r="L30" s="145" t="str">
        <f t="shared" si="1"/>
        <v xml:space="preserve"> </v>
      </c>
      <c r="M30" s="1"/>
      <c r="Q30" s="145" t="str">
        <f t="shared" si="2"/>
        <v/>
      </c>
      <c r="R30" s="1"/>
      <c r="V30" s="145" t="str">
        <f t="shared" si="3"/>
        <v/>
      </c>
      <c r="W30" s="1"/>
      <c r="X30" s="1"/>
      <c r="Y30" s="1"/>
      <c r="Z30" s="1"/>
      <c r="AA30" s="1"/>
      <c r="AB30" s="1"/>
      <c r="AC30" s="1"/>
      <c r="AD30" s="1"/>
      <c r="AE30" s="1"/>
      <c r="AF30" s="1"/>
    </row>
    <row r="31" spans="1:32" ht="12.75" x14ac:dyDescent="0.2">
      <c r="B31" s="127"/>
      <c r="G31" s="145">
        <f t="shared" si="0"/>
        <v>0.64583333333333304</v>
      </c>
      <c r="L31" s="145" t="str">
        <f t="shared" si="1"/>
        <v xml:space="preserve"> </v>
      </c>
      <c r="M31" s="1"/>
      <c r="Q31" s="145" t="str">
        <f t="shared" si="2"/>
        <v/>
      </c>
      <c r="R31" s="1"/>
      <c r="V31" s="145" t="str">
        <f t="shared" si="3"/>
        <v/>
      </c>
      <c r="W31" s="1"/>
      <c r="X31" s="1"/>
      <c r="Y31" s="1"/>
      <c r="Z31" s="1"/>
      <c r="AA31" s="1"/>
      <c r="AB31" s="1"/>
      <c r="AC31" s="1"/>
      <c r="AD31" s="1"/>
      <c r="AE31" s="1"/>
      <c r="AF31" s="1"/>
    </row>
    <row r="32" spans="1:32" ht="12.75" x14ac:dyDescent="0.2">
      <c r="B32" s="27"/>
      <c r="G32" s="145">
        <f t="shared" si="0"/>
        <v>0.65624999999999967</v>
      </c>
      <c r="L32" s="145" t="str">
        <f t="shared" si="1"/>
        <v xml:space="preserve"> </v>
      </c>
      <c r="M32" s="1"/>
      <c r="Q32" s="145" t="str">
        <f t="shared" si="2"/>
        <v/>
      </c>
      <c r="R32" s="1"/>
      <c r="V32" s="145" t="str">
        <f t="shared" si="3"/>
        <v/>
      </c>
      <c r="W32" s="1"/>
      <c r="X32" s="1"/>
      <c r="Y32" s="1"/>
      <c r="Z32" s="1"/>
      <c r="AA32" s="1"/>
      <c r="AB32" s="1"/>
      <c r="AC32" s="1"/>
      <c r="AD32" s="1"/>
      <c r="AE32" s="1"/>
      <c r="AF32" s="1"/>
    </row>
    <row r="33" spans="1:32" ht="12.75" x14ac:dyDescent="0.2">
      <c r="A33" s="63"/>
      <c r="B33" s="27"/>
      <c r="G33" s="145">
        <f t="shared" si="0"/>
        <v>0.6666666666666663</v>
      </c>
      <c r="L33" s="145" t="str">
        <f t="shared" si="1"/>
        <v xml:space="preserve"> </v>
      </c>
      <c r="M33" s="1"/>
      <c r="Q33" s="145" t="str">
        <f t="shared" si="2"/>
        <v/>
      </c>
      <c r="R33" s="1"/>
      <c r="V33" s="145" t="str">
        <f t="shared" si="3"/>
        <v/>
      </c>
      <c r="W33" s="1"/>
      <c r="X33" s="1"/>
      <c r="Y33" s="1"/>
      <c r="Z33" s="1"/>
      <c r="AA33" s="1"/>
      <c r="AB33" s="1"/>
      <c r="AC33" s="1"/>
      <c r="AD33" s="1"/>
      <c r="AE33" s="1"/>
      <c r="AF33" s="1"/>
    </row>
    <row r="34" spans="1:32" ht="12.75" x14ac:dyDescent="0.2">
      <c r="B34" s="27"/>
      <c r="G34" s="145">
        <f t="shared" si="0"/>
        <v>0.67708333333333293</v>
      </c>
      <c r="L34" s="145" t="str">
        <f t="shared" si="1"/>
        <v xml:space="preserve"> </v>
      </c>
      <c r="M34" s="1"/>
      <c r="Q34" s="145" t="str">
        <f t="shared" si="2"/>
        <v/>
      </c>
      <c r="R34" s="1"/>
      <c r="V34" s="145" t="str">
        <f t="shared" si="3"/>
        <v/>
      </c>
      <c r="W34" s="1"/>
      <c r="X34" s="1"/>
      <c r="Y34" s="1"/>
      <c r="Z34" s="1"/>
      <c r="AA34" s="1"/>
      <c r="AB34" s="1"/>
      <c r="AC34" s="1"/>
      <c r="AD34" s="1"/>
      <c r="AE34" s="1"/>
      <c r="AF34" s="1"/>
    </row>
    <row r="35" spans="1:32" ht="12.75" x14ac:dyDescent="0.2">
      <c r="B35" s="27"/>
      <c r="G35" s="145">
        <f t="shared" si="0"/>
        <v>0.68749999999999956</v>
      </c>
      <c r="L35" s="145" t="str">
        <f t="shared" si="1"/>
        <v xml:space="preserve"> </v>
      </c>
      <c r="M35" s="1"/>
      <c r="Q35" s="145" t="str">
        <f t="shared" si="2"/>
        <v/>
      </c>
      <c r="R35" s="1"/>
      <c r="V35" s="145" t="str">
        <f t="shared" si="3"/>
        <v/>
      </c>
      <c r="W35" s="1"/>
      <c r="X35" s="1"/>
      <c r="Y35" s="1"/>
      <c r="Z35" s="1"/>
      <c r="AA35" s="1"/>
      <c r="AB35" s="1"/>
      <c r="AC35" s="1"/>
      <c r="AD35" s="1"/>
      <c r="AE35" s="1"/>
      <c r="AF35" s="1"/>
    </row>
    <row r="36" spans="1:32" ht="12.75" x14ac:dyDescent="0.2">
      <c r="B36" s="27"/>
      <c r="G36" s="145">
        <f t="shared" si="0"/>
        <v>0.69791666666666619</v>
      </c>
      <c r="L36" s="145" t="str">
        <f t="shared" si="1"/>
        <v xml:space="preserve"> </v>
      </c>
      <c r="M36" s="1"/>
      <c r="Q36" s="145" t="str">
        <f t="shared" si="2"/>
        <v/>
      </c>
      <c r="R36" s="1"/>
      <c r="V36" s="145" t="str">
        <f t="shared" si="3"/>
        <v/>
      </c>
      <c r="W36" s="1"/>
      <c r="X36" s="1"/>
      <c r="Y36" s="1"/>
      <c r="Z36" s="1"/>
      <c r="AA36" s="1"/>
      <c r="AB36" s="1"/>
      <c r="AC36" s="1"/>
      <c r="AD36" s="1"/>
      <c r="AE36" s="1"/>
      <c r="AF36" s="1"/>
    </row>
    <row r="37" spans="1:32" ht="12.75" x14ac:dyDescent="0.2">
      <c r="B37" s="27"/>
      <c r="G37" s="145">
        <f t="shared" si="0"/>
        <v>0.70833333333333282</v>
      </c>
      <c r="L37" s="145" t="str">
        <f t="shared" si="1"/>
        <v xml:space="preserve"> </v>
      </c>
      <c r="M37" s="1"/>
      <c r="Q37" s="145" t="str">
        <f t="shared" si="2"/>
        <v/>
      </c>
      <c r="R37" s="1"/>
      <c r="V37" s="145" t="str">
        <f t="shared" si="3"/>
        <v/>
      </c>
      <c r="W37" s="1"/>
      <c r="X37" s="1"/>
      <c r="Y37" s="1"/>
      <c r="Z37" s="1"/>
      <c r="AA37" s="1"/>
      <c r="AB37" s="1"/>
      <c r="AC37" s="1"/>
      <c r="AD37" s="1"/>
      <c r="AE37" s="1"/>
      <c r="AF37" s="1"/>
    </row>
    <row r="38" spans="1:32" ht="12.75" x14ac:dyDescent="0.2">
      <c r="B38" s="27"/>
      <c r="G38" s="145">
        <f t="shared" si="0"/>
        <v>0.71874999999999944</v>
      </c>
      <c r="L38" s="145" t="str">
        <f t="shared" si="1"/>
        <v xml:space="preserve"> </v>
      </c>
      <c r="M38" s="1"/>
      <c r="Q38" s="145" t="str">
        <f t="shared" si="2"/>
        <v/>
      </c>
      <c r="R38" s="1"/>
      <c r="V38" s="145" t="str">
        <f t="shared" si="3"/>
        <v/>
      </c>
      <c r="W38" s="1"/>
      <c r="X38" s="1"/>
      <c r="Y38" s="1"/>
      <c r="Z38" s="1"/>
      <c r="AA38" s="1"/>
      <c r="AB38" s="1"/>
      <c r="AC38" s="1"/>
      <c r="AD38" s="1"/>
      <c r="AE38" s="1"/>
      <c r="AF38" s="1"/>
    </row>
    <row r="39" spans="1:32" ht="12.75" x14ac:dyDescent="0.2">
      <c r="B39" s="27"/>
      <c r="G39" s="145">
        <f t="shared" si="0"/>
        <v>0.72916666666666607</v>
      </c>
      <c r="L39" s="145" t="str">
        <f t="shared" si="1"/>
        <v xml:space="preserve"> </v>
      </c>
      <c r="M39" s="1"/>
      <c r="Q39" s="145" t="str">
        <f t="shared" si="2"/>
        <v/>
      </c>
      <c r="R39" s="1"/>
      <c r="V39" s="145" t="str">
        <f t="shared" si="3"/>
        <v/>
      </c>
      <c r="W39" s="1"/>
      <c r="X39" s="1"/>
      <c r="Y39" s="1"/>
      <c r="Z39" s="1"/>
      <c r="AA39" s="1"/>
      <c r="AB39" s="1"/>
      <c r="AC39" s="1"/>
      <c r="AD39" s="1"/>
      <c r="AE39" s="1"/>
      <c r="AF39" s="1"/>
    </row>
    <row r="40" spans="1:32" ht="12.75" x14ac:dyDescent="0.2">
      <c r="B40" s="27"/>
      <c r="G40" s="145">
        <f t="shared" si="0"/>
        <v>0.7395833333333327</v>
      </c>
      <c r="L40" s="145" t="str">
        <f t="shared" si="1"/>
        <v xml:space="preserve"> </v>
      </c>
      <c r="M40" s="1"/>
      <c r="Q40" s="145" t="str">
        <f t="shared" si="2"/>
        <v/>
      </c>
      <c r="R40" s="1"/>
      <c r="V40" s="145" t="str">
        <f t="shared" si="3"/>
        <v/>
      </c>
      <c r="W40" s="1"/>
      <c r="X40" s="1"/>
      <c r="Y40" s="1"/>
      <c r="Z40" s="1"/>
      <c r="AA40" s="1"/>
      <c r="AB40" s="1"/>
      <c r="AC40" s="1"/>
      <c r="AD40" s="1"/>
      <c r="AE40" s="1"/>
      <c r="AF40" s="1"/>
    </row>
    <row r="41" spans="1:32" ht="12.75" x14ac:dyDescent="0.2">
      <c r="B41" s="27"/>
      <c r="G41" s="145">
        <f t="shared" si="0"/>
        <v>0.74999999999999933</v>
      </c>
      <c r="L41" s="145" t="str">
        <f t="shared" si="1"/>
        <v xml:space="preserve"> </v>
      </c>
      <c r="M41" s="1"/>
      <c r="Q41" s="145" t="str">
        <f t="shared" si="2"/>
        <v/>
      </c>
      <c r="R41" s="1"/>
      <c r="V41" s="145" t="str">
        <f t="shared" si="3"/>
        <v/>
      </c>
      <c r="W41" s="1"/>
      <c r="X41" s="1"/>
      <c r="Y41" s="1"/>
      <c r="Z41" s="1"/>
      <c r="AA41" s="1"/>
      <c r="AB41" s="1"/>
      <c r="AC41" s="1"/>
      <c r="AD41" s="1"/>
      <c r="AE41" s="1"/>
      <c r="AF41" s="1"/>
    </row>
    <row r="42" spans="1:32" ht="12.75" x14ac:dyDescent="0.2">
      <c r="B42" s="27"/>
      <c r="G42" s="145">
        <f t="shared" si="0"/>
        <v>0.76041666666666596</v>
      </c>
      <c r="J42" s="185"/>
      <c r="L42" s="145" t="str">
        <f t="shared" si="1"/>
        <v xml:space="preserve"> </v>
      </c>
      <c r="M42" s="1"/>
      <c r="Q42" s="145" t="str">
        <f t="shared" si="2"/>
        <v/>
      </c>
      <c r="R42" s="1"/>
      <c r="V42" s="145" t="str">
        <f t="shared" si="3"/>
        <v/>
      </c>
      <c r="W42" s="1"/>
      <c r="X42" s="1"/>
      <c r="Y42" s="1"/>
      <c r="Z42" s="1"/>
      <c r="AA42" s="1"/>
      <c r="AB42" s="1"/>
      <c r="AC42" s="1"/>
      <c r="AD42" s="1"/>
      <c r="AE42" s="1"/>
      <c r="AF42" s="1"/>
    </row>
    <row r="43" spans="1:32" ht="12.75" x14ac:dyDescent="0.2">
      <c r="B43" s="27"/>
      <c r="G43" s="145" t="str">
        <f t="shared" si="0"/>
        <v xml:space="preserve"> </v>
      </c>
      <c r="L43" s="145" t="str">
        <f t="shared" si="1"/>
        <v xml:space="preserve"> </v>
      </c>
      <c r="M43" s="1"/>
      <c r="Q43" s="145" t="str">
        <f t="shared" si="2"/>
        <v/>
      </c>
      <c r="R43" s="1"/>
      <c r="V43" s="145" t="str">
        <f t="shared" si="3"/>
        <v/>
      </c>
      <c r="W43" s="1"/>
      <c r="X43" s="1"/>
      <c r="Y43" s="1"/>
      <c r="Z43" s="1"/>
      <c r="AA43" s="1"/>
      <c r="AB43" s="1"/>
      <c r="AC43" s="1"/>
      <c r="AD43" s="1"/>
      <c r="AE43" s="1"/>
      <c r="AF43" s="1"/>
    </row>
    <row r="44" spans="1:32" ht="12.75" x14ac:dyDescent="0.2">
      <c r="B44" s="27"/>
      <c r="G44" s="145" t="str">
        <f t="shared" si="0"/>
        <v xml:space="preserve"> </v>
      </c>
      <c r="L44" s="145" t="str">
        <f t="shared" si="1"/>
        <v xml:space="preserve"> </v>
      </c>
      <c r="M44" s="1"/>
      <c r="Q44" s="145" t="str">
        <f t="shared" si="2"/>
        <v/>
      </c>
      <c r="R44" s="1"/>
      <c r="V44" s="145" t="str">
        <f t="shared" si="3"/>
        <v/>
      </c>
      <c r="W44" s="1"/>
      <c r="X44" s="1"/>
      <c r="Y44" s="1"/>
      <c r="Z44" s="1"/>
      <c r="AA44" s="1"/>
      <c r="AB44" s="1"/>
      <c r="AC44" s="1"/>
      <c r="AD44" s="1"/>
      <c r="AE44" s="1"/>
      <c r="AF44" s="1"/>
    </row>
    <row r="45" spans="1:32" ht="12.75" x14ac:dyDescent="0.2">
      <c r="B45" s="27"/>
      <c r="G45" s="145" t="str">
        <f t="shared" si="0"/>
        <v xml:space="preserve"> </v>
      </c>
      <c r="L45" s="145" t="str">
        <f t="shared" si="1"/>
        <v xml:space="preserve"> </v>
      </c>
      <c r="M45" s="1"/>
      <c r="Q45" s="145" t="str">
        <f t="shared" si="2"/>
        <v/>
      </c>
      <c r="R45" s="1"/>
      <c r="V45" s="145" t="str">
        <f t="shared" si="3"/>
        <v/>
      </c>
      <c r="W45" s="1"/>
      <c r="X45" s="1"/>
      <c r="Y45" s="1"/>
      <c r="Z45" s="1"/>
      <c r="AA45" s="1"/>
      <c r="AB45" s="1"/>
      <c r="AC45" s="1"/>
      <c r="AD45" s="1"/>
      <c r="AE45" s="1"/>
      <c r="AF45" s="1"/>
    </row>
    <row r="46" spans="1:32" ht="12.75" x14ac:dyDescent="0.2">
      <c r="B46" s="27"/>
      <c r="G46" s="145" t="str">
        <f t="shared" si="0"/>
        <v xml:space="preserve"> </v>
      </c>
      <c r="L46" s="145" t="str">
        <f t="shared" si="1"/>
        <v xml:space="preserve"> </v>
      </c>
      <c r="M46" s="1"/>
      <c r="Q46" s="145" t="str">
        <f t="shared" si="2"/>
        <v/>
      </c>
      <c r="R46" s="1"/>
      <c r="V46" s="145" t="str">
        <f t="shared" si="3"/>
        <v/>
      </c>
      <c r="W46" s="1"/>
      <c r="X46" s="1"/>
      <c r="Y46" s="1"/>
      <c r="Z46" s="1"/>
      <c r="AA46" s="1"/>
      <c r="AB46" s="1"/>
      <c r="AC46" s="1"/>
      <c r="AD46" s="1"/>
      <c r="AE46" s="1"/>
      <c r="AF46" s="1"/>
    </row>
    <row r="47" spans="1:32" ht="12.75" x14ac:dyDescent="0.2">
      <c r="B47" s="27"/>
      <c r="G47" s="145" t="str">
        <f t="shared" si="0"/>
        <v xml:space="preserve"> </v>
      </c>
      <c r="L47" s="145" t="str">
        <f t="shared" si="1"/>
        <v xml:space="preserve"> </v>
      </c>
      <c r="M47" s="1"/>
      <c r="Q47" s="145" t="str">
        <f t="shared" si="2"/>
        <v/>
      </c>
      <c r="R47" s="1"/>
      <c r="V47" s="145" t="str">
        <f t="shared" si="3"/>
        <v/>
      </c>
      <c r="W47" s="1"/>
      <c r="X47" s="1"/>
      <c r="Y47" s="1"/>
      <c r="Z47" s="1"/>
      <c r="AA47" s="1"/>
      <c r="AB47" s="1"/>
      <c r="AC47" s="1"/>
      <c r="AD47" s="1"/>
      <c r="AE47" s="1"/>
      <c r="AF47" s="1"/>
    </row>
    <row r="48" spans="1:32" ht="12.75" x14ac:dyDescent="0.2">
      <c r="B48" s="27"/>
      <c r="G48" s="145" t="str">
        <f t="shared" si="0"/>
        <v xml:space="preserve"> </v>
      </c>
      <c r="L48" s="145" t="str">
        <f t="shared" si="1"/>
        <v xml:space="preserve"> </v>
      </c>
      <c r="M48" s="1"/>
      <c r="Q48" s="145" t="str">
        <f t="shared" si="2"/>
        <v/>
      </c>
      <c r="R48" s="1"/>
      <c r="V48" s="145" t="str">
        <f t="shared" si="3"/>
        <v/>
      </c>
      <c r="W48" s="1"/>
      <c r="X48" s="1"/>
      <c r="Y48" s="1"/>
      <c r="Z48" s="1"/>
      <c r="AA48" s="1"/>
      <c r="AB48" s="1"/>
      <c r="AC48" s="1"/>
      <c r="AD48" s="1"/>
      <c r="AE48" s="1"/>
      <c r="AF48" s="1"/>
    </row>
    <row r="49" spans="2:32" ht="12.75" x14ac:dyDescent="0.2">
      <c r="B49" s="27"/>
      <c r="G49" s="145" t="str">
        <f t="shared" si="0"/>
        <v xml:space="preserve"> </v>
      </c>
      <c r="L49" s="145" t="str">
        <f t="shared" si="1"/>
        <v xml:space="preserve"> </v>
      </c>
      <c r="M49" s="1"/>
      <c r="Q49" s="145" t="str">
        <f t="shared" si="2"/>
        <v/>
      </c>
      <c r="R49" s="1"/>
      <c r="V49" s="145" t="str">
        <f t="shared" si="3"/>
        <v/>
      </c>
      <c r="W49" s="1"/>
      <c r="X49" s="1"/>
      <c r="Y49" s="1"/>
      <c r="Z49" s="1"/>
      <c r="AA49" s="1"/>
      <c r="AB49" s="1"/>
      <c r="AC49" s="1"/>
      <c r="AD49" s="1"/>
      <c r="AE49" s="1"/>
      <c r="AF49" s="1"/>
    </row>
    <row r="50" spans="2:32" ht="12.75" x14ac:dyDescent="0.2">
      <c r="B50" s="27"/>
      <c r="G50" s="145" t="str">
        <f t="shared" si="0"/>
        <v xml:space="preserve"> </v>
      </c>
      <c r="L50" s="145" t="str">
        <f t="shared" si="1"/>
        <v xml:space="preserve"> </v>
      </c>
      <c r="M50" s="1"/>
      <c r="Q50" s="145" t="str">
        <f t="shared" si="2"/>
        <v/>
      </c>
      <c r="R50" s="1"/>
      <c r="V50" s="145" t="str">
        <f t="shared" si="3"/>
        <v/>
      </c>
      <c r="W50" s="1"/>
      <c r="X50" s="1"/>
      <c r="Y50" s="1"/>
      <c r="Z50" s="1"/>
      <c r="AA50" s="1"/>
      <c r="AB50" s="1"/>
      <c r="AC50" s="1"/>
      <c r="AD50" s="1"/>
      <c r="AE50" s="1"/>
      <c r="AF50" s="1"/>
    </row>
    <row r="51" spans="2:32" ht="12.75" x14ac:dyDescent="0.2">
      <c r="B51" s="27"/>
      <c r="G51" s="145" t="str">
        <f t="shared" si="0"/>
        <v xml:space="preserve"> </v>
      </c>
      <c r="L51" s="145" t="str">
        <f t="shared" si="1"/>
        <v xml:space="preserve"> </v>
      </c>
      <c r="M51" s="1"/>
      <c r="Q51" s="145" t="str">
        <f t="shared" si="2"/>
        <v/>
      </c>
      <c r="R51" s="1"/>
      <c r="V51" s="145" t="str">
        <f t="shared" si="3"/>
        <v/>
      </c>
      <c r="W51" s="1"/>
      <c r="X51" s="1"/>
      <c r="Y51" s="1"/>
      <c r="Z51" s="1"/>
      <c r="AA51" s="1"/>
      <c r="AB51" s="1"/>
      <c r="AC51" s="1"/>
      <c r="AD51" s="1"/>
      <c r="AE51" s="1"/>
      <c r="AF51" s="1"/>
    </row>
    <row r="52" spans="2:32" ht="12.75" x14ac:dyDescent="0.2">
      <c r="B52" s="27"/>
      <c r="G52" s="145" t="str">
        <f t="shared" si="0"/>
        <v xml:space="preserve"> </v>
      </c>
      <c r="L52" s="145" t="str">
        <f t="shared" si="1"/>
        <v xml:space="preserve"> </v>
      </c>
      <c r="M52" s="1"/>
      <c r="Q52" s="145" t="str">
        <f t="shared" si="2"/>
        <v/>
      </c>
      <c r="R52" s="1"/>
      <c r="V52" s="145" t="str">
        <f t="shared" si="3"/>
        <v/>
      </c>
      <c r="W52" s="1"/>
      <c r="X52" s="1"/>
      <c r="Y52" s="1"/>
      <c r="Z52" s="1"/>
      <c r="AA52" s="1"/>
      <c r="AB52" s="1"/>
      <c r="AC52" s="1"/>
      <c r="AD52" s="1"/>
      <c r="AE52" s="1"/>
      <c r="AF52" s="1"/>
    </row>
    <row r="53" spans="2:32" ht="12.75" x14ac:dyDescent="0.2">
      <c r="B53" s="27"/>
      <c r="G53" s="145" t="str">
        <f t="shared" si="0"/>
        <v xml:space="preserve"> </v>
      </c>
      <c r="L53" s="145" t="str">
        <f t="shared" si="1"/>
        <v xml:space="preserve"> </v>
      </c>
      <c r="M53" s="1"/>
      <c r="Q53" s="145" t="str">
        <f t="shared" si="2"/>
        <v/>
      </c>
      <c r="R53" s="1"/>
      <c r="V53" s="145" t="str">
        <f t="shared" si="3"/>
        <v/>
      </c>
      <c r="W53" s="1"/>
      <c r="X53" s="1"/>
      <c r="Y53" s="1"/>
      <c r="Z53" s="1"/>
      <c r="AA53" s="1"/>
      <c r="AB53" s="1"/>
      <c r="AC53" s="1"/>
      <c r="AD53" s="1"/>
      <c r="AE53" s="1"/>
      <c r="AF53" s="1"/>
    </row>
    <row r="54" spans="2:32" ht="12.75" x14ac:dyDescent="0.2">
      <c r="B54" s="27"/>
      <c r="G54" s="145" t="str">
        <f t="shared" si="0"/>
        <v xml:space="preserve"> </v>
      </c>
      <c r="L54" s="145" t="str">
        <f t="shared" si="1"/>
        <v xml:space="preserve"> </v>
      </c>
      <c r="M54" s="1"/>
      <c r="Q54" s="145" t="str">
        <f t="shared" si="2"/>
        <v/>
      </c>
      <c r="R54" s="1"/>
      <c r="V54" s="145" t="str">
        <f t="shared" si="3"/>
        <v/>
      </c>
      <c r="W54" s="1"/>
      <c r="X54" s="1"/>
      <c r="Y54" s="1"/>
      <c r="Z54" s="1"/>
      <c r="AA54" s="1"/>
      <c r="AB54" s="1"/>
      <c r="AC54" s="1"/>
      <c r="AD54" s="1"/>
      <c r="AE54" s="1"/>
      <c r="AF54" s="1"/>
    </row>
    <row r="55" spans="2:32" ht="12.75" x14ac:dyDescent="0.2">
      <c r="B55" s="27"/>
      <c r="G55" s="145" t="str">
        <f t="shared" si="0"/>
        <v xml:space="preserve"> </v>
      </c>
      <c r="L55" s="145" t="str">
        <f t="shared" si="1"/>
        <v xml:space="preserve"> </v>
      </c>
      <c r="M55" s="1"/>
      <c r="Q55" s="145" t="str">
        <f t="shared" si="2"/>
        <v/>
      </c>
      <c r="R55" s="1"/>
      <c r="V55" s="145" t="str">
        <f t="shared" si="3"/>
        <v/>
      </c>
      <c r="W55" s="1"/>
      <c r="X55" s="1"/>
      <c r="Y55" s="1"/>
      <c r="Z55" s="1"/>
      <c r="AA55" s="1"/>
      <c r="AB55" s="1"/>
      <c r="AC55" s="1"/>
      <c r="AD55" s="1"/>
      <c r="AE55" s="1"/>
      <c r="AF55" s="1"/>
    </row>
    <row r="56" spans="2:32" ht="12.75" x14ac:dyDescent="0.2">
      <c r="B56" s="27"/>
      <c r="G56" s="145" t="str">
        <f t="shared" si="0"/>
        <v xml:space="preserve"> </v>
      </c>
      <c r="L56" s="145" t="str">
        <f t="shared" si="1"/>
        <v xml:space="preserve"> </v>
      </c>
      <c r="M56" s="1"/>
      <c r="Q56" s="145" t="str">
        <f t="shared" si="2"/>
        <v/>
      </c>
      <c r="R56" s="1"/>
      <c r="V56" s="145" t="str">
        <f t="shared" si="3"/>
        <v/>
      </c>
      <c r="W56" s="1"/>
      <c r="X56" s="1"/>
      <c r="Y56" s="1"/>
      <c r="Z56" s="1"/>
      <c r="AA56" s="1"/>
      <c r="AB56" s="1"/>
      <c r="AC56" s="1"/>
      <c r="AD56" s="1"/>
      <c r="AE56" s="1"/>
      <c r="AF56" s="1"/>
    </row>
    <row r="57" spans="2:32" ht="12.75" x14ac:dyDescent="0.2">
      <c r="B57" s="27"/>
      <c r="G57" s="145" t="str">
        <f t="shared" si="0"/>
        <v xml:space="preserve"> </v>
      </c>
      <c r="L57" s="145" t="str">
        <f t="shared" si="1"/>
        <v xml:space="preserve"> </v>
      </c>
      <c r="M57" s="1"/>
      <c r="Q57" s="145" t="str">
        <f t="shared" si="2"/>
        <v/>
      </c>
      <c r="R57" s="1"/>
      <c r="V57" s="145" t="str">
        <f t="shared" si="3"/>
        <v/>
      </c>
      <c r="W57" s="1"/>
      <c r="X57" s="1"/>
      <c r="Y57" s="1"/>
      <c r="Z57" s="1"/>
      <c r="AA57" s="1"/>
      <c r="AB57" s="1"/>
      <c r="AC57" s="1"/>
      <c r="AD57" s="1"/>
      <c r="AE57" s="1"/>
      <c r="AF57" s="1"/>
    </row>
    <row r="58" spans="2:32" ht="12.75" x14ac:dyDescent="0.2">
      <c r="B58" s="27"/>
      <c r="G58" s="145" t="str">
        <f t="shared" si="0"/>
        <v xml:space="preserve"> </v>
      </c>
      <c r="L58" s="145" t="str">
        <f t="shared" si="1"/>
        <v xml:space="preserve"> </v>
      </c>
      <c r="M58" s="1"/>
      <c r="Q58" s="145" t="str">
        <f t="shared" si="2"/>
        <v/>
      </c>
      <c r="R58" s="1"/>
      <c r="V58" s="145" t="str">
        <f t="shared" si="3"/>
        <v/>
      </c>
      <c r="W58" s="1"/>
      <c r="X58" s="1"/>
      <c r="Y58" s="1"/>
      <c r="Z58" s="1"/>
      <c r="AA58" s="1"/>
      <c r="AB58" s="1"/>
      <c r="AC58" s="1"/>
      <c r="AD58" s="1"/>
      <c r="AE58" s="1"/>
      <c r="AF58" s="1"/>
    </row>
    <row r="59" spans="2:32" ht="12.75" x14ac:dyDescent="0.2">
      <c r="B59" s="27"/>
      <c r="G59" s="145" t="str">
        <f t="shared" si="0"/>
        <v xml:space="preserve"> </v>
      </c>
      <c r="L59" s="145" t="str">
        <f t="shared" si="1"/>
        <v xml:space="preserve"> </v>
      </c>
      <c r="M59" s="1"/>
      <c r="Q59" s="145" t="str">
        <f t="shared" si="2"/>
        <v/>
      </c>
      <c r="R59" s="1"/>
      <c r="V59" s="145" t="str">
        <f t="shared" si="3"/>
        <v/>
      </c>
      <c r="W59" s="1"/>
      <c r="X59" s="1"/>
      <c r="Y59" s="1"/>
      <c r="Z59" s="1"/>
      <c r="AA59" s="1"/>
      <c r="AB59" s="1"/>
      <c r="AC59" s="1"/>
      <c r="AD59" s="1"/>
      <c r="AE59" s="1"/>
      <c r="AF59" s="1"/>
    </row>
    <row r="60" spans="2:32" ht="12.75" x14ac:dyDescent="0.2">
      <c r="B60" s="27"/>
      <c r="G60" s="145" t="str">
        <f t="shared" si="0"/>
        <v xml:space="preserve"> </v>
      </c>
      <c r="L60" s="145" t="str">
        <f t="shared" si="1"/>
        <v xml:space="preserve"> </v>
      </c>
      <c r="M60" s="1"/>
      <c r="Q60" s="145" t="str">
        <f t="shared" si="2"/>
        <v/>
      </c>
      <c r="R60" s="1"/>
      <c r="V60" s="145" t="str">
        <f t="shared" si="3"/>
        <v/>
      </c>
      <c r="W60" s="1"/>
      <c r="X60" s="1"/>
      <c r="Y60" s="1"/>
      <c r="Z60" s="1"/>
      <c r="AA60" s="1"/>
      <c r="AB60" s="1"/>
      <c r="AC60" s="1"/>
      <c r="AD60" s="1"/>
      <c r="AE60" s="1"/>
      <c r="AF60" s="1"/>
    </row>
    <row r="61" spans="2:32" ht="12.75" x14ac:dyDescent="0.2">
      <c r="B61" s="27"/>
      <c r="G61" s="145" t="str">
        <f t="shared" si="0"/>
        <v xml:space="preserve"> </v>
      </c>
      <c r="L61" s="145" t="str">
        <f t="shared" si="1"/>
        <v xml:space="preserve"> </v>
      </c>
      <c r="M61" s="1"/>
      <c r="Q61" s="145" t="str">
        <f t="shared" si="2"/>
        <v/>
      </c>
      <c r="R61" s="1"/>
      <c r="V61" s="145" t="str">
        <f t="shared" si="3"/>
        <v/>
      </c>
      <c r="W61" s="1"/>
      <c r="X61" s="1"/>
      <c r="Y61" s="1"/>
      <c r="Z61" s="1"/>
      <c r="AA61" s="1"/>
      <c r="AB61" s="1"/>
      <c r="AC61" s="1"/>
      <c r="AD61" s="1"/>
      <c r="AE61" s="1"/>
      <c r="AF61" s="1"/>
    </row>
    <row r="62" spans="2:32" ht="12.75" x14ac:dyDescent="0.2">
      <c r="B62" s="27"/>
      <c r="G62" s="145" t="str">
        <f t="shared" si="0"/>
        <v xml:space="preserve"> </v>
      </c>
      <c r="L62" s="145" t="str">
        <f t="shared" si="1"/>
        <v xml:space="preserve"> </v>
      </c>
      <c r="M62" s="1"/>
      <c r="Q62" s="145" t="str">
        <f t="shared" si="2"/>
        <v/>
      </c>
      <c r="R62" s="1"/>
      <c r="V62" s="145" t="str">
        <f t="shared" si="3"/>
        <v/>
      </c>
      <c r="W62" s="1"/>
      <c r="X62" s="1"/>
      <c r="Y62" s="1"/>
      <c r="Z62" s="1"/>
      <c r="AA62" s="1"/>
      <c r="AB62" s="1"/>
      <c r="AC62" s="1"/>
      <c r="AD62" s="1"/>
      <c r="AE62" s="1"/>
      <c r="AF62" s="1"/>
    </row>
    <row r="63" spans="2:32" ht="12.75" x14ac:dyDescent="0.2">
      <c r="B63" s="27"/>
      <c r="G63" s="145" t="str">
        <f t="shared" si="0"/>
        <v xml:space="preserve"> </v>
      </c>
      <c r="L63" s="145" t="str">
        <f t="shared" si="1"/>
        <v xml:space="preserve"> </v>
      </c>
      <c r="M63" s="1"/>
      <c r="Q63" s="145" t="str">
        <f t="shared" si="2"/>
        <v/>
      </c>
      <c r="R63" s="1"/>
      <c r="V63" s="145" t="str">
        <f t="shared" si="3"/>
        <v/>
      </c>
      <c r="W63" s="1"/>
      <c r="X63" s="1"/>
      <c r="Y63" s="1"/>
      <c r="Z63" s="1"/>
      <c r="AA63" s="1"/>
      <c r="AB63" s="1"/>
      <c r="AC63" s="1"/>
      <c r="AD63" s="1"/>
      <c r="AE63" s="1"/>
      <c r="AF63" s="1"/>
    </row>
    <row r="64" spans="2:32" ht="12.75" x14ac:dyDescent="0.2">
      <c r="B64" s="27"/>
      <c r="G64" s="145" t="str">
        <f t="shared" si="0"/>
        <v xml:space="preserve"> </v>
      </c>
      <c r="L64" s="145" t="str">
        <f t="shared" si="1"/>
        <v xml:space="preserve"> </v>
      </c>
      <c r="M64" s="1"/>
      <c r="Q64" s="145" t="str">
        <f t="shared" si="2"/>
        <v/>
      </c>
      <c r="R64" s="1"/>
      <c r="V64" s="145" t="str">
        <f t="shared" si="3"/>
        <v/>
      </c>
      <c r="W64" s="1"/>
      <c r="X64" s="1"/>
      <c r="Y64" s="1"/>
      <c r="Z64" s="1"/>
      <c r="AA64" s="1"/>
      <c r="AB64" s="1"/>
      <c r="AC64" s="1"/>
      <c r="AD64" s="1"/>
      <c r="AE64" s="1"/>
      <c r="AF64" s="1"/>
    </row>
    <row r="65" spans="2:32" ht="12.75" x14ac:dyDescent="0.2">
      <c r="B65" s="27"/>
      <c r="G65" s="145" t="str">
        <f t="shared" si="0"/>
        <v xml:space="preserve"> </v>
      </c>
      <c r="L65" s="145" t="str">
        <f t="shared" si="1"/>
        <v xml:space="preserve"> </v>
      </c>
      <c r="M65" s="1"/>
      <c r="Q65" s="145" t="str">
        <f t="shared" si="2"/>
        <v/>
      </c>
      <c r="R65" s="1"/>
      <c r="V65" s="145" t="str">
        <f t="shared" si="3"/>
        <v/>
      </c>
      <c r="W65" s="1"/>
      <c r="X65" s="1"/>
      <c r="Y65" s="1"/>
      <c r="Z65" s="1"/>
      <c r="AA65" s="1"/>
      <c r="AB65" s="1"/>
      <c r="AC65" s="1"/>
      <c r="AD65" s="1"/>
      <c r="AE65" s="1"/>
      <c r="AF65" s="1"/>
    </row>
    <row r="66" spans="2:32" ht="12.75" x14ac:dyDescent="0.2">
      <c r="B66" s="27"/>
      <c r="G66" s="145" t="str">
        <f t="shared" si="0"/>
        <v xml:space="preserve"> </v>
      </c>
      <c r="L66" s="145" t="str">
        <f t="shared" si="1"/>
        <v xml:space="preserve"> </v>
      </c>
      <c r="M66" s="1"/>
      <c r="Q66" s="145" t="str">
        <f t="shared" si="2"/>
        <v/>
      </c>
      <c r="R66" s="1"/>
      <c r="V66" s="145" t="str">
        <f t="shared" si="3"/>
        <v/>
      </c>
      <c r="W66" s="1"/>
      <c r="X66" s="1"/>
      <c r="Y66" s="1"/>
      <c r="Z66" s="1"/>
      <c r="AA66" s="1"/>
      <c r="AB66" s="1"/>
      <c r="AC66" s="1"/>
      <c r="AD66" s="1"/>
      <c r="AE66" s="1"/>
      <c r="AF66" s="1"/>
    </row>
    <row r="67" spans="2:32" ht="12.75" x14ac:dyDescent="0.2">
      <c r="B67" s="27"/>
      <c r="G67" s="145" t="str">
        <f t="shared" si="0"/>
        <v xml:space="preserve"> </v>
      </c>
      <c r="L67" s="145" t="str">
        <f t="shared" si="1"/>
        <v xml:space="preserve"> </v>
      </c>
      <c r="M67" s="1"/>
      <c r="Q67" s="145" t="str">
        <f t="shared" si="2"/>
        <v/>
      </c>
      <c r="R67" s="1"/>
      <c r="V67" s="145" t="str">
        <f t="shared" si="3"/>
        <v/>
      </c>
      <c r="W67" s="1"/>
      <c r="X67" s="1"/>
      <c r="Y67" s="1"/>
      <c r="Z67" s="1"/>
      <c r="AA67" s="1"/>
      <c r="AB67" s="1"/>
      <c r="AC67" s="1"/>
      <c r="AD67" s="1"/>
      <c r="AE67" s="1"/>
      <c r="AF67" s="1"/>
    </row>
    <row r="68" spans="2:32" ht="12.75" x14ac:dyDescent="0.2">
      <c r="B68" s="27"/>
      <c r="G68" s="145" t="str">
        <f t="shared" si="0"/>
        <v xml:space="preserve"> </v>
      </c>
      <c r="L68" s="145" t="str">
        <f t="shared" si="1"/>
        <v xml:space="preserve"> </v>
      </c>
      <c r="M68" s="1"/>
      <c r="Q68" s="145"/>
      <c r="R68" s="1"/>
      <c r="V68" s="145"/>
      <c r="W68" s="1"/>
      <c r="X68" s="1"/>
      <c r="Y68" s="1"/>
      <c r="Z68" s="1"/>
      <c r="AA68" s="1"/>
      <c r="AB68" s="1"/>
      <c r="AC68" s="1"/>
      <c r="AD68" s="1"/>
      <c r="AE68" s="1"/>
      <c r="AF68" s="1"/>
    </row>
    <row r="69" spans="2:32" ht="12.75" x14ac:dyDescent="0.2">
      <c r="B69" s="27"/>
      <c r="G69" s="145" t="str">
        <f t="shared" si="0"/>
        <v xml:space="preserve"> </v>
      </c>
      <c r="L69" s="145" t="str">
        <f t="shared" si="1"/>
        <v xml:space="preserve"> </v>
      </c>
      <c r="M69" s="1"/>
      <c r="Q69" s="145"/>
      <c r="R69" s="1"/>
      <c r="V69" s="145"/>
      <c r="W69" s="1"/>
      <c r="X69" s="1"/>
      <c r="Y69" s="1"/>
      <c r="Z69" s="1"/>
      <c r="AA69" s="1"/>
      <c r="AB69" s="1"/>
      <c r="AC69" s="1"/>
      <c r="AD69" s="1"/>
      <c r="AE69" s="1"/>
      <c r="AF69" s="1"/>
    </row>
    <row r="70" spans="2:32" ht="12.75" x14ac:dyDescent="0.2">
      <c r="B70" s="27"/>
      <c r="G70" s="145" t="str">
        <f t="shared" si="0"/>
        <v xml:space="preserve"> </v>
      </c>
      <c r="L70" s="145" t="str">
        <f t="shared" si="1"/>
        <v xml:space="preserve"> </v>
      </c>
      <c r="M70" s="1"/>
      <c r="Q70" s="145"/>
      <c r="R70" s="1"/>
      <c r="V70" s="145"/>
      <c r="W70" s="1"/>
      <c r="X70" s="1"/>
      <c r="Y70" s="1"/>
      <c r="Z70" s="1"/>
      <c r="AA70" s="1"/>
      <c r="AB70" s="1"/>
      <c r="AC70" s="1"/>
      <c r="AD70" s="1"/>
      <c r="AE70" s="1"/>
      <c r="AF70" s="1"/>
    </row>
    <row r="71" spans="2:32" ht="12.75" x14ac:dyDescent="0.2">
      <c r="B71" s="27"/>
      <c r="G71" s="145" t="str">
        <f t="shared" ref="G71:G134" si="4">IF(G70&lt;$E$6,(IF(OR(AND(G70&gt;=$E$12,G70&lt;$E$13),AND(G70&gt;=$E$14,G70&lt;$E$15)),$E$16/1440,$E$7/1440)+G70)," ")</f>
        <v xml:space="preserve"> </v>
      </c>
      <c r="L71" s="145" t="str">
        <f t="shared" ref="L71:L134" si="5">IF(L70&lt;$J$6,(IF(OR(AND(L70&gt;=$J$12,L70&lt;$J$13),AND(L70&gt;=$J$14,L70&lt;$J$15)),$J$16/1440,$J$7/1440)+L70)," ")</f>
        <v xml:space="preserve"> </v>
      </c>
      <c r="M71" s="1"/>
      <c r="Q71" s="145"/>
      <c r="R71" s="1"/>
      <c r="V71" s="145"/>
      <c r="W71" s="1"/>
      <c r="X71" s="1"/>
      <c r="Y71" s="1"/>
      <c r="Z71" s="1"/>
      <c r="AA71" s="1"/>
      <c r="AB71" s="1"/>
      <c r="AC71" s="1"/>
      <c r="AD71" s="1"/>
      <c r="AE71" s="1"/>
      <c r="AF71" s="1"/>
    </row>
    <row r="72" spans="2:32" ht="12.75" x14ac:dyDescent="0.2">
      <c r="B72" s="27"/>
      <c r="G72" s="145" t="str">
        <f t="shared" si="4"/>
        <v xml:space="preserve"> </v>
      </c>
      <c r="L72" s="145" t="str">
        <f t="shared" si="5"/>
        <v xml:space="preserve"> </v>
      </c>
      <c r="M72" s="1"/>
      <c r="Q72" s="145"/>
      <c r="R72" s="1"/>
      <c r="V72" s="145"/>
      <c r="W72" s="1"/>
      <c r="X72" s="1"/>
      <c r="Y72" s="1"/>
      <c r="Z72" s="1"/>
      <c r="AA72" s="1"/>
      <c r="AB72" s="1"/>
      <c r="AC72" s="1"/>
      <c r="AD72" s="1"/>
      <c r="AE72" s="1"/>
      <c r="AF72" s="1"/>
    </row>
    <row r="73" spans="2:32" ht="12.75" x14ac:dyDescent="0.2">
      <c r="B73" s="27"/>
      <c r="G73" s="145" t="str">
        <f t="shared" si="4"/>
        <v xml:space="preserve"> </v>
      </c>
      <c r="L73" s="145" t="str">
        <f t="shared" si="5"/>
        <v xml:space="preserve"> </v>
      </c>
      <c r="M73" s="1"/>
      <c r="Q73" s="145"/>
      <c r="R73" s="1"/>
      <c r="V73" s="145"/>
      <c r="W73" s="1"/>
      <c r="X73" s="1"/>
      <c r="Y73" s="1"/>
      <c r="Z73" s="1"/>
      <c r="AA73" s="1"/>
      <c r="AB73" s="1"/>
      <c r="AC73" s="1"/>
      <c r="AD73" s="1"/>
      <c r="AE73" s="1"/>
      <c r="AF73" s="1"/>
    </row>
    <row r="74" spans="2:32" ht="12.75" x14ac:dyDescent="0.2">
      <c r="B74" s="27"/>
      <c r="G74" s="145" t="str">
        <f t="shared" si="4"/>
        <v xml:space="preserve"> </v>
      </c>
      <c r="L74" s="145" t="str">
        <f t="shared" si="5"/>
        <v xml:space="preserve"> </v>
      </c>
      <c r="M74" s="1"/>
      <c r="Q74" s="145"/>
      <c r="R74" s="1"/>
      <c r="V74" s="145"/>
      <c r="W74" s="1"/>
      <c r="X74" s="1"/>
      <c r="Y74" s="1"/>
      <c r="Z74" s="1"/>
      <c r="AA74" s="1"/>
      <c r="AB74" s="1"/>
      <c r="AC74" s="1"/>
      <c r="AD74" s="1"/>
      <c r="AE74" s="1"/>
      <c r="AF74" s="1"/>
    </row>
    <row r="75" spans="2:32" ht="12.75" x14ac:dyDescent="0.2">
      <c r="B75" s="27"/>
      <c r="G75" s="145" t="str">
        <f t="shared" si="4"/>
        <v xml:space="preserve"> </v>
      </c>
      <c r="L75" s="145" t="str">
        <f t="shared" si="5"/>
        <v xml:space="preserve"> </v>
      </c>
      <c r="M75" s="1"/>
      <c r="Q75" s="145"/>
      <c r="R75" s="1"/>
      <c r="V75" s="145"/>
      <c r="W75" s="1"/>
      <c r="X75" s="1"/>
      <c r="Y75" s="1"/>
      <c r="Z75" s="1"/>
      <c r="AA75" s="1"/>
      <c r="AB75" s="1"/>
      <c r="AC75" s="1"/>
      <c r="AD75" s="1"/>
      <c r="AE75" s="1"/>
      <c r="AF75" s="1"/>
    </row>
    <row r="76" spans="2:32" ht="12.75" x14ac:dyDescent="0.2">
      <c r="B76" s="27"/>
      <c r="G76" s="145" t="str">
        <f t="shared" si="4"/>
        <v xml:space="preserve"> </v>
      </c>
      <c r="L76" s="145" t="str">
        <f t="shared" si="5"/>
        <v xml:space="preserve"> </v>
      </c>
      <c r="M76" s="1"/>
      <c r="Q76" s="145"/>
      <c r="R76" s="1"/>
      <c r="V76" s="145"/>
      <c r="W76" s="1"/>
      <c r="X76" s="1"/>
      <c r="Y76" s="1"/>
      <c r="Z76" s="1"/>
      <c r="AA76" s="1"/>
      <c r="AB76" s="1"/>
      <c r="AC76" s="1"/>
      <c r="AD76" s="1"/>
      <c r="AE76" s="1"/>
      <c r="AF76" s="1"/>
    </row>
    <row r="77" spans="2:32" ht="12.75" x14ac:dyDescent="0.2">
      <c r="B77" s="27"/>
      <c r="G77" s="145" t="str">
        <f t="shared" si="4"/>
        <v xml:space="preserve"> </v>
      </c>
      <c r="L77" s="145" t="str">
        <f t="shared" si="5"/>
        <v xml:space="preserve"> </v>
      </c>
      <c r="M77" s="1"/>
      <c r="Q77" s="145"/>
      <c r="R77" s="1"/>
      <c r="V77" s="145"/>
      <c r="W77" s="1"/>
      <c r="X77" s="1"/>
      <c r="Y77" s="1"/>
      <c r="Z77" s="1"/>
      <c r="AA77" s="1"/>
      <c r="AB77" s="1"/>
      <c r="AC77" s="1"/>
      <c r="AD77" s="1"/>
      <c r="AE77" s="1"/>
      <c r="AF77" s="1"/>
    </row>
    <row r="78" spans="2:32" ht="12.75" x14ac:dyDescent="0.2">
      <c r="B78" s="27"/>
      <c r="G78" s="145" t="str">
        <f t="shared" si="4"/>
        <v xml:space="preserve"> </v>
      </c>
      <c r="L78" s="145" t="str">
        <f t="shared" si="5"/>
        <v xml:space="preserve"> </v>
      </c>
      <c r="M78" s="1"/>
      <c r="Q78" s="145"/>
      <c r="R78" s="1"/>
      <c r="V78" s="145"/>
      <c r="W78" s="1"/>
      <c r="X78" s="1"/>
      <c r="Y78" s="1"/>
      <c r="Z78" s="1"/>
      <c r="AA78" s="1"/>
      <c r="AB78" s="1"/>
      <c r="AC78" s="1"/>
      <c r="AD78" s="1"/>
      <c r="AE78" s="1"/>
      <c r="AF78" s="1"/>
    </row>
    <row r="79" spans="2:32" ht="12.75" x14ac:dyDescent="0.2">
      <c r="B79" s="27"/>
      <c r="G79" s="145" t="str">
        <f t="shared" si="4"/>
        <v xml:space="preserve"> </v>
      </c>
      <c r="L79" s="145" t="str">
        <f t="shared" si="5"/>
        <v xml:space="preserve"> </v>
      </c>
      <c r="M79" s="1"/>
      <c r="Q79" s="145"/>
      <c r="R79" s="1"/>
      <c r="V79" s="145"/>
      <c r="W79" s="1"/>
      <c r="X79" s="1"/>
      <c r="Y79" s="1"/>
      <c r="Z79" s="1"/>
      <c r="AA79" s="1"/>
      <c r="AB79" s="1"/>
      <c r="AC79" s="1"/>
      <c r="AD79" s="1"/>
      <c r="AE79" s="1"/>
      <c r="AF79" s="1"/>
    </row>
    <row r="80" spans="2:32" ht="12.75" x14ac:dyDescent="0.2">
      <c r="B80" s="27"/>
      <c r="G80" s="145" t="str">
        <f t="shared" si="4"/>
        <v xml:space="preserve"> </v>
      </c>
      <c r="L80" s="145" t="str">
        <f t="shared" si="5"/>
        <v xml:space="preserve"> </v>
      </c>
      <c r="M80" s="1"/>
      <c r="Q80" s="145"/>
      <c r="R80" s="1"/>
      <c r="V80" s="145"/>
      <c r="W80" s="1"/>
      <c r="X80" s="1"/>
      <c r="Y80" s="1"/>
      <c r="Z80" s="1"/>
      <c r="AA80" s="1"/>
      <c r="AB80" s="1"/>
      <c r="AC80" s="1"/>
      <c r="AD80" s="1"/>
      <c r="AE80" s="1"/>
      <c r="AF80" s="1"/>
    </row>
    <row r="81" spans="2:32" ht="12.75" x14ac:dyDescent="0.2">
      <c r="B81" s="27"/>
      <c r="G81" s="145" t="str">
        <f t="shared" si="4"/>
        <v xml:space="preserve"> </v>
      </c>
      <c r="L81" s="145" t="str">
        <f t="shared" si="5"/>
        <v xml:space="preserve"> </v>
      </c>
      <c r="M81" s="1"/>
      <c r="Q81" s="145"/>
      <c r="R81" s="1"/>
      <c r="V81" s="145"/>
      <c r="W81" s="1"/>
      <c r="X81" s="1"/>
      <c r="Y81" s="1"/>
      <c r="Z81" s="1"/>
      <c r="AA81" s="1"/>
      <c r="AB81" s="1"/>
      <c r="AC81" s="1"/>
      <c r="AD81" s="1"/>
      <c r="AE81" s="1"/>
      <c r="AF81" s="1"/>
    </row>
    <row r="82" spans="2:32" ht="12.75" x14ac:dyDescent="0.2">
      <c r="B82" s="27"/>
      <c r="G82" s="145" t="str">
        <f t="shared" si="4"/>
        <v xml:space="preserve"> </v>
      </c>
      <c r="L82" s="145" t="str">
        <f t="shared" si="5"/>
        <v xml:space="preserve"> </v>
      </c>
      <c r="M82" s="1"/>
      <c r="Q82" s="145"/>
      <c r="R82" s="1"/>
      <c r="V82" s="145"/>
      <c r="W82" s="1"/>
      <c r="X82" s="1"/>
      <c r="Y82" s="1"/>
      <c r="Z82" s="1"/>
      <c r="AA82" s="1"/>
      <c r="AB82" s="1"/>
      <c r="AC82" s="1"/>
      <c r="AD82" s="1"/>
      <c r="AE82" s="1"/>
      <c r="AF82" s="1"/>
    </row>
    <row r="83" spans="2:32" ht="12.75" x14ac:dyDescent="0.2">
      <c r="B83" s="27"/>
      <c r="G83" s="145" t="str">
        <f t="shared" si="4"/>
        <v xml:space="preserve"> </v>
      </c>
      <c r="L83" s="145" t="str">
        <f t="shared" si="5"/>
        <v xml:space="preserve"> </v>
      </c>
      <c r="M83" s="1"/>
      <c r="Q83" s="145"/>
      <c r="R83" s="1"/>
      <c r="V83" s="145"/>
      <c r="W83" s="1"/>
      <c r="X83" s="1"/>
      <c r="Y83" s="1"/>
      <c r="Z83" s="1"/>
      <c r="AA83" s="1"/>
      <c r="AB83" s="1"/>
      <c r="AC83" s="1"/>
      <c r="AD83" s="1"/>
      <c r="AE83" s="1"/>
      <c r="AF83" s="1"/>
    </row>
    <row r="84" spans="2:32" ht="12.75" x14ac:dyDescent="0.2">
      <c r="B84" s="27"/>
      <c r="G84" s="145" t="str">
        <f t="shared" si="4"/>
        <v xml:space="preserve"> </v>
      </c>
      <c r="L84" s="145" t="str">
        <f t="shared" si="5"/>
        <v xml:space="preserve"> </v>
      </c>
      <c r="M84" s="1"/>
      <c r="Q84" s="145"/>
      <c r="R84" s="1"/>
      <c r="V84" s="145"/>
      <c r="W84" s="1"/>
      <c r="X84" s="1"/>
      <c r="Y84" s="1"/>
      <c r="Z84" s="1"/>
      <c r="AA84" s="1"/>
      <c r="AB84" s="1"/>
      <c r="AC84" s="1"/>
      <c r="AD84" s="1"/>
      <c r="AE84" s="1"/>
      <c r="AF84" s="1"/>
    </row>
    <row r="85" spans="2:32" ht="12.75" x14ac:dyDescent="0.2">
      <c r="B85" s="27"/>
      <c r="G85" s="145" t="str">
        <f t="shared" si="4"/>
        <v xml:space="preserve"> </v>
      </c>
      <c r="L85" s="145" t="str">
        <f t="shared" si="5"/>
        <v xml:space="preserve"> </v>
      </c>
      <c r="M85" s="1"/>
      <c r="Q85" s="145"/>
      <c r="R85" s="1"/>
      <c r="V85" s="145"/>
      <c r="W85" s="1"/>
      <c r="X85" s="1"/>
      <c r="Y85" s="1"/>
      <c r="Z85" s="1"/>
      <c r="AA85" s="1"/>
      <c r="AB85" s="1"/>
      <c r="AC85" s="1"/>
      <c r="AD85" s="1"/>
      <c r="AE85" s="1"/>
      <c r="AF85" s="1"/>
    </row>
    <row r="86" spans="2:32" ht="12.75" x14ac:dyDescent="0.2">
      <c r="B86" s="27"/>
      <c r="G86" s="145" t="str">
        <f t="shared" si="4"/>
        <v xml:space="preserve"> </v>
      </c>
      <c r="L86" s="145" t="str">
        <f t="shared" si="5"/>
        <v xml:space="preserve"> </v>
      </c>
      <c r="M86" s="1"/>
      <c r="Q86" s="145"/>
      <c r="R86" s="1"/>
      <c r="V86" s="145"/>
      <c r="W86" s="1"/>
      <c r="X86" s="1"/>
      <c r="Y86" s="1"/>
      <c r="Z86" s="1"/>
      <c r="AA86" s="1"/>
      <c r="AB86" s="1"/>
      <c r="AC86" s="1"/>
      <c r="AD86" s="1"/>
      <c r="AE86" s="1"/>
      <c r="AF86" s="1"/>
    </row>
    <row r="87" spans="2:32" ht="12.75" x14ac:dyDescent="0.2">
      <c r="B87" s="27"/>
      <c r="G87" s="145" t="str">
        <f t="shared" si="4"/>
        <v xml:space="preserve"> </v>
      </c>
      <c r="L87" s="145" t="str">
        <f t="shared" si="5"/>
        <v xml:space="preserve"> </v>
      </c>
      <c r="M87" s="1"/>
      <c r="Q87" s="145"/>
      <c r="R87" s="1"/>
      <c r="V87" s="145"/>
      <c r="W87" s="1"/>
      <c r="X87" s="1"/>
      <c r="Y87" s="1"/>
      <c r="Z87" s="1"/>
      <c r="AA87" s="1"/>
      <c r="AB87" s="1"/>
      <c r="AC87" s="1"/>
      <c r="AD87" s="1"/>
      <c r="AE87" s="1"/>
      <c r="AF87" s="1"/>
    </row>
    <row r="88" spans="2:32" ht="12.75" x14ac:dyDescent="0.2">
      <c r="B88" s="27"/>
      <c r="G88" s="145" t="str">
        <f t="shared" si="4"/>
        <v xml:space="preserve"> </v>
      </c>
      <c r="L88" s="145" t="str">
        <f t="shared" si="5"/>
        <v xml:space="preserve"> </v>
      </c>
      <c r="M88" s="1"/>
      <c r="Q88" s="145"/>
      <c r="R88" s="1"/>
      <c r="V88" s="145"/>
      <c r="W88" s="1"/>
      <c r="X88" s="1"/>
      <c r="Y88" s="1"/>
      <c r="Z88" s="1"/>
      <c r="AA88" s="1"/>
      <c r="AB88" s="1"/>
      <c r="AC88" s="1"/>
      <c r="AD88" s="1"/>
      <c r="AE88" s="1"/>
      <c r="AF88" s="1"/>
    </row>
    <row r="89" spans="2:32" ht="12.75" x14ac:dyDescent="0.2">
      <c r="B89" s="27"/>
      <c r="G89" s="145" t="str">
        <f t="shared" si="4"/>
        <v xml:space="preserve"> </v>
      </c>
      <c r="L89" s="145" t="str">
        <f t="shared" si="5"/>
        <v xml:space="preserve"> </v>
      </c>
      <c r="M89" s="1"/>
      <c r="Q89" s="145"/>
      <c r="R89" s="1"/>
      <c r="V89" s="145"/>
      <c r="W89" s="1"/>
      <c r="X89" s="1"/>
      <c r="Y89" s="1"/>
      <c r="Z89" s="1"/>
      <c r="AA89" s="1"/>
      <c r="AB89" s="1"/>
      <c r="AC89" s="1"/>
      <c r="AD89" s="1"/>
      <c r="AE89" s="1"/>
      <c r="AF89" s="1"/>
    </row>
    <row r="90" spans="2:32" ht="12.75" x14ac:dyDescent="0.2">
      <c r="B90" s="27"/>
      <c r="G90" s="145" t="str">
        <f t="shared" si="4"/>
        <v xml:space="preserve"> </v>
      </c>
      <c r="L90" s="145" t="str">
        <f t="shared" si="5"/>
        <v xml:space="preserve"> </v>
      </c>
      <c r="M90" s="1"/>
      <c r="Q90" s="145"/>
      <c r="R90" s="1"/>
      <c r="V90" s="145"/>
      <c r="W90" s="1"/>
      <c r="X90" s="1"/>
      <c r="Y90" s="1"/>
      <c r="Z90" s="1"/>
      <c r="AA90" s="1"/>
      <c r="AB90" s="1"/>
      <c r="AC90" s="1"/>
      <c r="AD90" s="1"/>
      <c r="AE90" s="1"/>
      <c r="AF90" s="1"/>
    </row>
    <row r="91" spans="2:32" ht="12.75" x14ac:dyDescent="0.2">
      <c r="B91" s="27"/>
      <c r="G91" s="145" t="str">
        <f t="shared" si="4"/>
        <v xml:space="preserve"> </v>
      </c>
      <c r="L91" s="145" t="str">
        <f t="shared" si="5"/>
        <v xml:space="preserve"> </v>
      </c>
      <c r="M91" s="1"/>
      <c r="Q91" s="145"/>
      <c r="R91" s="1"/>
      <c r="V91" s="145"/>
      <c r="W91" s="1"/>
      <c r="X91" s="1"/>
      <c r="Y91" s="1"/>
      <c r="Z91" s="1"/>
      <c r="AA91" s="1"/>
      <c r="AB91" s="1"/>
      <c r="AC91" s="1"/>
      <c r="AD91" s="1"/>
      <c r="AE91" s="1"/>
      <c r="AF91" s="1"/>
    </row>
    <row r="92" spans="2:32" ht="12.75" x14ac:dyDescent="0.2">
      <c r="B92" s="27"/>
      <c r="G92" s="145" t="str">
        <f t="shared" si="4"/>
        <v xml:space="preserve"> </v>
      </c>
      <c r="L92" s="145" t="str">
        <f t="shared" si="5"/>
        <v xml:space="preserve"> </v>
      </c>
      <c r="M92" s="1"/>
      <c r="Q92" s="145"/>
      <c r="R92" s="1"/>
      <c r="V92" s="145"/>
      <c r="W92" s="1"/>
      <c r="X92" s="1"/>
      <c r="Y92" s="1"/>
      <c r="Z92" s="1"/>
      <c r="AA92" s="1"/>
      <c r="AB92" s="1"/>
      <c r="AC92" s="1"/>
      <c r="AD92" s="1"/>
      <c r="AE92" s="1"/>
      <c r="AF92" s="1"/>
    </row>
    <row r="93" spans="2:32" ht="12.75" x14ac:dyDescent="0.2">
      <c r="B93" s="27"/>
      <c r="G93" s="145" t="str">
        <f t="shared" si="4"/>
        <v xml:space="preserve"> </v>
      </c>
      <c r="L93" s="145" t="str">
        <f t="shared" si="5"/>
        <v xml:space="preserve"> </v>
      </c>
      <c r="M93" s="1"/>
      <c r="Q93" s="145"/>
      <c r="R93" s="1"/>
      <c r="V93" s="145"/>
      <c r="W93" s="1"/>
      <c r="X93" s="1"/>
      <c r="Y93" s="1"/>
      <c r="Z93" s="1"/>
      <c r="AA93" s="1"/>
      <c r="AB93" s="1"/>
      <c r="AC93" s="1"/>
      <c r="AD93" s="1"/>
      <c r="AE93" s="1"/>
      <c r="AF93" s="1"/>
    </row>
    <row r="94" spans="2:32" ht="12.75" x14ac:dyDescent="0.2">
      <c r="B94" s="27"/>
      <c r="G94" s="145" t="str">
        <f t="shared" si="4"/>
        <v xml:space="preserve"> </v>
      </c>
      <c r="L94" s="145" t="str">
        <f t="shared" si="5"/>
        <v xml:space="preserve"> </v>
      </c>
      <c r="M94" s="1"/>
      <c r="Q94" s="145"/>
      <c r="R94" s="1"/>
      <c r="V94" s="145"/>
      <c r="W94" s="1"/>
      <c r="X94" s="1"/>
      <c r="Y94" s="1"/>
      <c r="Z94" s="1"/>
      <c r="AA94" s="1"/>
      <c r="AB94" s="1"/>
      <c r="AC94" s="1"/>
      <c r="AD94" s="1"/>
      <c r="AE94" s="1"/>
      <c r="AF94" s="1"/>
    </row>
    <row r="95" spans="2:32" ht="12.75" x14ac:dyDescent="0.2">
      <c r="B95" s="27"/>
      <c r="G95" s="145" t="str">
        <f t="shared" si="4"/>
        <v xml:space="preserve"> </v>
      </c>
      <c r="L95" s="145" t="str">
        <f t="shared" si="5"/>
        <v xml:space="preserve"> </v>
      </c>
      <c r="M95" s="1"/>
      <c r="Q95" s="145"/>
      <c r="R95" s="1"/>
      <c r="V95" s="145"/>
      <c r="W95" s="1"/>
      <c r="X95" s="1"/>
      <c r="Y95" s="1"/>
      <c r="Z95" s="1"/>
      <c r="AA95" s="1"/>
      <c r="AB95" s="1"/>
      <c r="AC95" s="1"/>
      <c r="AD95" s="1"/>
      <c r="AE95" s="1"/>
      <c r="AF95" s="1"/>
    </row>
    <row r="96" spans="2:32" ht="12.75" x14ac:dyDescent="0.2">
      <c r="B96" s="27"/>
      <c r="G96" s="145" t="str">
        <f t="shared" si="4"/>
        <v xml:space="preserve"> </v>
      </c>
      <c r="L96" s="145" t="str">
        <f t="shared" si="5"/>
        <v xml:space="preserve"> </v>
      </c>
      <c r="M96" s="1"/>
      <c r="Q96" s="145"/>
      <c r="R96" s="1"/>
      <c r="V96" s="145"/>
      <c r="W96" s="1"/>
      <c r="X96" s="1"/>
      <c r="Y96" s="1"/>
      <c r="Z96" s="1"/>
      <c r="AA96" s="1"/>
      <c r="AB96" s="1"/>
      <c r="AC96" s="1"/>
      <c r="AD96" s="1"/>
      <c r="AE96" s="1"/>
      <c r="AF96" s="1"/>
    </row>
    <row r="97" spans="2:32" ht="12.75" x14ac:dyDescent="0.2">
      <c r="B97" s="27"/>
      <c r="G97" s="145" t="str">
        <f t="shared" si="4"/>
        <v xml:space="preserve"> </v>
      </c>
      <c r="L97" s="145" t="str">
        <f t="shared" si="5"/>
        <v xml:space="preserve"> </v>
      </c>
      <c r="M97" s="1"/>
      <c r="Q97" s="145"/>
      <c r="R97" s="1"/>
      <c r="V97" s="145"/>
      <c r="W97" s="1"/>
      <c r="X97" s="1"/>
      <c r="Y97" s="1"/>
      <c r="Z97" s="1"/>
      <c r="AA97" s="1"/>
      <c r="AB97" s="1"/>
      <c r="AC97" s="1"/>
      <c r="AD97" s="1"/>
      <c r="AE97" s="1"/>
      <c r="AF97" s="1"/>
    </row>
    <row r="98" spans="2:32" ht="12.75" x14ac:dyDescent="0.2">
      <c r="B98" s="27"/>
      <c r="G98" s="145" t="str">
        <f t="shared" si="4"/>
        <v xml:space="preserve"> </v>
      </c>
      <c r="L98" s="145" t="str">
        <f t="shared" si="5"/>
        <v xml:space="preserve"> </v>
      </c>
      <c r="M98" s="1"/>
      <c r="Q98" s="145"/>
      <c r="R98" s="1"/>
      <c r="V98" s="145"/>
      <c r="W98" s="1"/>
      <c r="X98" s="1"/>
      <c r="Y98" s="1"/>
      <c r="Z98" s="1"/>
      <c r="AA98" s="1"/>
      <c r="AB98" s="1"/>
      <c r="AC98" s="1"/>
      <c r="AD98" s="1"/>
      <c r="AE98" s="1"/>
      <c r="AF98" s="1"/>
    </row>
    <row r="99" spans="2:32" ht="12.75" x14ac:dyDescent="0.2">
      <c r="B99" s="27"/>
      <c r="G99" s="145" t="str">
        <f t="shared" si="4"/>
        <v xml:space="preserve"> </v>
      </c>
      <c r="L99" s="145" t="str">
        <f t="shared" si="5"/>
        <v xml:space="preserve"> </v>
      </c>
      <c r="M99" s="1"/>
      <c r="Q99" s="145"/>
      <c r="R99" s="1"/>
      <c r="V99" s="145"/>
      <c r="W99" s="1"/>
      <c r="X99" s="1"/>
      <c r="Y99" s="1"/>
      <c r="Z99" s="1"/>
      <c r="AA99" s="1"/>
      <c r="AB99" s="1"/>
      <c r="AC99" s="1"/>
      <c r="AD99" s="1"/>
      <c r="AE99" s="1"/>
      <c r="AF99" s="1"/>
    </row>
    <row r="100" spans="2:32" ht="12.75" x14ac:dyDescent="0.2">
      <c r="B100" s="27"/>
      <c r="G100" s="145" t="str">
        <f t="shared" si="4"/>
        <v xml:space="preserve"> </v>
      </c>
      <c r="L100" s="145" t="str">
        <f t="shared" si="5"/>
        <v xml:space="preserve"> </v>
      </c>
      <c r="M100" s="1"/>
      <c r="Q100" s="145"/>
      <c r="R100" s="1"/>
      <c r="V100" s="145"/>
      <c r="W100" s="1"/>
      <c r="X100" s="1"/>
      <c r="Y100" s="1"/>
      <c r="Z100" s="1"/>
      <c r="AA100" s="1"/>
      <c r="AB100" s="1"/>
      <c r="AC100" s="1"/>
      <c r="AD100" s="1"/>
      <c r="AE100" s="1"/>
      <c r="AF100" s="1"/>
    </row>
    <row r="101" spans="2:32" ht="12.75" x14ac:dyDescent="0.2">
      <c r="B101" s="27"/>
      <c r="G101" s="145" t="str">
        <f t="shared" si="4"/>
        <v xml:space="preserve"> </v>
      </c>
      <c r="L101" s="145" t="str">
        <f t="shared" si="5"/>
        <v xml:space="preserve"> </v>
      </c>
      <c r="M101" s="1"/>
      <c r="Q101" s="145"/>
      <c r="R101" s="1"/>
      <c r="V101" s="145"/>
      <c r="W101" s="1"/>
      <c r="X101" s="1"/>
      <c r="Y101" s="1"/>
      <c r="Z101" s="1"/>
      <c r="AA101" s="1"/>
      <c r="AB101" s="1"/>
      <c r="AC101" s="1"/>
      <c r="AD101" s="1"/>
      <c r="AE101" s="1"/>
      <c r="AF101" s="1"/>
    </row>
    <row r="102" spans="2:32" ht="12.75" x14ac:dyDescent="0.2">
      <c r="B102" s="27"/>
      <c r="G102" s="145" t="str">
        <f t="shared" si="4"/>
        <v xml:space="preserve"> </v>
      </c>
      <c r="L102" s="145" t="str">
        <f t="shared" si="5"/>
        <v xml:space="preserve"> </v>
      </c>
      <c r="M102" s="1"/>
      <c r="Q102" s="145"/>
      <c r="R102" s="1"/>
      <c r="V102" s="145"/>
      <c r="W102" s="1"/>
      <c r="X102" s="1"/>
      <c r="Y102" s="1"/>
      <c r="Z102" s="1"/>
      <c r="AA102" s="1"/>
      <c r="AB102" s="1"/>
      <c r="AC102" s="1"/>
      <c r="AD102" s="1"/>
      <c r="AE102" s="1"/>
      <c r="AF102" s="1"/>
    </row>
    <row r="103" spans="2:32" ht="12.75" x14ac:dyDescent="0.2">
      <c r="B103" s="27"/>
      <c r="G103" s="145" t="str">
        <f t="shared" si="4"/>
        <v xml:space="preserve"> </v>
      </c>
      <c r="L103" s="145" t="str">
        <f t="shared" si="5"/>
        <v xml:space="preserve"> </v>
      </c>
      <c r="M103" s="1"/>
      <c r="Q103" s="145"/>
      <c r="R103" s="1"/>
      <c r="V103" s="145"/>
      <c r="W103" s="1"/>
      <c r="X103" s="1"/>
      <c r="Y103" s="1"/>
      <c r="Z103" s="1"/>
      <c r="AA103" s="1"/>
      <c r="AB103" s="1"/>
      <c r="AC103" s="1"/>
      <c r="AD103" s="1"/>
      <c r="AE103" s="1"/>
      <c r="AF103" s="1"/>
    </row>
    <row r="104" spans="2:32" ht="12.75" x14ac:dyDescent="0.2">
      <c r="B104" s="27"/>
      <c r="G104" s="145" t="str">
        <f t="shared" si="4"/>
        <v xml:space="preserve"> </v>
      </c>
      <c r="L104" s="145" t="str">
        <f t="shared" si="5"/>
        <v xml:space="preserve"> </v>
      </c>
      <c r="M104" s="1"/>
      <c r="Q104" s="145"/>
      <c r="R104" s="1"/>
      <c r="V104" s="145"/>
      <c r="W104" s="1"/>
      <c r="X104" s="1"/>
      <c r="Y104" s="1"/>
      <c r="Z104" s="1"/>
      <c r="AA104" s="1"/>
      <c r="AB104" s="1"/>
      <c r="AC104" s="1"/>
      <c r="AD104" s="1"/>
      <c r="AE104" s="1"/>
      <c r="AF104" s="1"/>
    </row>
    <row r="105" spans="2:32" ht="12.75" x14ac:dyDescent="0.2">
      <c r="B105" s="27"/>
      <c r="G105" s="145" t="str">
        <f t="shared" si="4"/>
        <v xml:space="preserve"> </v>
      </c>
      <c r="L105" s="145" t="str">
        <f t="shared" si="5"/>
        <v xml:space="preserve"> </v>
      </c>
      <c r="M105" s="1"/>
      <c r="Q105" s="145"/>
      <c r="R105" s="1"/>
      <c r="V105" s="145"/>
      <c r="W105" s="1"/>
      <c r="X105" s="1"/>
      <c r="Y105" s="1"/>
      <c r="Z105" s="1"/>
      <c r="AA105" s="1"/>
      <c r="AB105" s="1"/>
      <c r="AC105" s="1"/>
      <c r="AD105" s="1"/>
      <c r="AE105" s="1"/>
      <c r="AF105" s="1"/>
    </row>
    <row r="106" spans="2:32" ht="12.75" x14ac:dyDescent="0.2">
      <c r="B106" s="27"/>
      <c r="G106" s="145" t="str">
        <f t="shared" si="4"/>
        <v xml:space="preserve"> </v>
      </c>
      <c r="L106" s="145" t="str">
        <f t="shared" si="5"/>
        <v xml:space="preserve"> </v>
      </c>
      <c r="M106" s="1"/>
      <c r="Q106" s="145"/>
      <c r="R106" s="1"/>
      <c r="V106" s="145"/>
      <c r="W106" s="1"/>
      <c r="X106" s="1"/>
      <c r="Y106" s="1"/>
      <c r="Z106" s="1"/>
      <c r="AA106" s="1"/>
      <c r="AB106" s="1"/>
      <c r="AC106" s="1"/>
      <c r="AD106" s="1"/>
      <c r="AE106" s="1"/>
      <c r="AF106" s="1"/>
    </row>
    <row r="107" spans="2:32" ht="12.75" x14ac:dyDescent="0.2">
      <c r="B107" s="27"/>
      <c r="G107" s="145" t="str">
        <f t="shared" si="4"/>
        <v xml:space="preserve"> </v>
      </c>
      <c r="L107" s="145" t="str">
        <f t="shared" si="5"/>
        <v xml:space="preserve"> </v>
      </c>
      <c r="M107" s="1"/>
      <c r="Q107" s="145"/>
      <c r="R107" s="1"/>
      <c r="V107" s="145"/>
      <c r="W107" s="1"/>
      <c r="X107" s="1"/>
      <c r="Y107" s="1"/>
      <c r="Z107" s="1"/>
      <c r="AA107" s="1"/>
      <c r="AB107" s="1"/>
      <c r="AC107" s="1"/>
      <c r="AD107" s="1"/>
      <c r="AE107" s="1"/>
      <c r="AF107" s="1"/>
    </row>
    <row r="108" spans="2:32" ht="12.75" x14ac:dyDescent="0.2">
      <c r="B108" s="27"/>
      <c r="G108" s="145" t="str">
        <f t="shared" si="4"/>
        <v xml:space="preserve"> </v>
      </c>
      <c r="L108" s="145" t="str">
        <f t="shared" si="5"/>
        <v xml:space="preserve"> </v>
      </c>
      <c r="M108" s="1"/>
      <c r="Q108" s="145"/>
      <c r="R108" s="1"/>
      <c r="V108" s="145"/>
      <c r="W108" s="1"/>
      <c r="X108" s="1"/>
      <c r="Y108" s="1"/>
      <c r="Z108" s="1"/>
      <c r="AA108" s="1"/>
      <c r="AB108" s="1"/>
      <c r="AC108" s="1"/>
      <c r="AD108" s="1"/>
      <c r="AE108" s="1"/>
      <c r="AF108" s="1"/>
    </row>
    <row r="109" spans="2:32" ht="12.75" x14ac:dyDescent="0.2">
      <c r="B109" s="27"/>
      <c r="G109" s="145" t="str">
        <f t="shared" si="4"/>
        <v xml:space="preserve"> </v>
      </c>
      <c r="L109" s="145" t="str">
        <f t="shared" si="5"/>
        <v xml:space="preserve"> </v>
      </c>
      <c r="M109" s="1"/>
      <c r="Q109" s="145"/>
      <c r="R109" s="1"/>
      <c r="V109" s="145"/>
      <c r="W109" s="1"/>
      <c r="X109" s="1"/>
      <c r="Y109" s="1"/>
      <c r="Z109" s="1"/>
      <c r="AA109" s="1"/>
      <c r="AB109" s="1"/>
      <c r="AC109" s="1"/>
      <c r="AD109" s="1"/>
      <c r="AE109" s="1"/>
      <c r="AF109" s="1"/>
    </row>
    <row r="110" spans="2:32" ht="12.75" x14ac:dyDescent="0.2">
      <c r="B110" s="27"/>
      <c r="G110" s="145" t="str">
        <f t="shared" si="4"/>
        <v xml:space="preserve"> </v>
      </c>
      <c r="L110" s="145" t="str">
        <f t="shared" si="5"/>
        <v xml:space="preserve"> </v>
      </c>
      <c r="M110" s="1"/>
      <c r="Q110" s="145"/>
      <c r="R110" s="1"/>
      <c r="V110" s="145"/>
      <c r="W110" s="1"/>
      <c r="X110" s="1"/>
      <c r="Y110" s="1"/>
      <c r="Z110" s="1"/>
      <c r="AA110" s="1"/>
      <c r="AB110" s="1"/>
      <c r="AC110" s="1"/>
      <c r="AD110" s="1"/>
      <c r="AE110" s="1"/>
      <c r="AF110" s="1"/>
    </row>
    <row r="111" spans="2:32" ht="12.75" x14ac:dyDescent="0.2">
      <c r="B111" s="27"/>
      <c r="G111" s="145" t="str">
        <f t="shared" si="4"/>
        <v xml:space="preserve"> </v>
      </c>
      <c r="L111" s="145" t="str">
        <f t="shared" si="5"/>
        <v xml:space="preserve"> </v>
      </c>
      <c r="M111" s="1"/>
      <c r="Q111" s="145"/>
      <c r="R111" s="1"/>
      <c r="V111" s="145"/>
      <c r="W111" s="1"/>
      <c r="X111" s="1"/>
      <c r="Y111" s="1"/>
      <c r="Z111" s="1"/>
      <c r="AA111" s="1"/>
      <c r="AB111" s="1"/>
      <c r="AC111" s="1"/>
      <c r="AD111" s="1"/>
      <c r="AE111" s="1"/>
      <c r="AF111" s="1"/>
    </row>
    <row r="112" spans="2:32" ht="12.75" x14ac:dyDescent="0.2">
      <c r="B112" s="27"/>
      <c r="G112" s="145" t="str">
        <f t="shared" si="4"/>
        <v xml:space="preserve"> </v>
      </c>
      <c r="L112" s="145" t="str">
        <f t="shared" si="5"/>
        <v xml:space="preserve"> </v>
      </c>
      <c r="M112" s="1"/>
      <c r="Q112" s="145"/>
      <c r="R112" s="1"/>
      <c r="V112" s="145"/>
      <c r="W112" s="1"/>
      <c r="X112" s="1"/>
      <c r="Y112" s="1"/>
      <c r="Z112" s="1"/>
      <c r="AA112" s="1"/>
      <c r="AB112" s="1"/>
      <c r="AC112" s="1"/>
      <c r="AD112" s="1"/>
      <c r="AE112" s="1"/>
      <c r="AF112" s="1"/>
    </row>
    <row r="113" spans="2:32" ht="12.75" x14ac:dyDescent="0.2">
      <c r="B113" s="27"/>
      <c r="G113" s="145" t="str">
        <f t="shared" si="4"/>
        <v xml:space="preserve"> </v>
      </c>
      <c r="L113" s="145" t="str">
        <f t="shared" si="5"/>
        <v xml:space="preserve"> </v>
      </c>
      <c r="M113" s="1"/>
      <c r="Q113" s="145"/>
      <c r="R113" s="1"/>
      <c r="V113" s="145"/>
      <c r="W113" s="1"/>
      <c r="X113" s="1"/>
      <c r="Y113" s="1"/>
      <c r="Z113" s="1"/>
      <c r="AA113" s="1"/>
      <c r="AB113" s="1"/>
      <c r="AC113" s="1"/>
      <c r="AD113" s="1"/>
      <c r="AE113" s="1"/>
      <c r="AF113" s="1"/>
    </row>
    <row r="114" spans="2:32" ht="12.75" x14ac:dyDescent="0.2">
      <c r="B114" s="27"/>
      <c r="G114" s="145" t="str">
        <f t="shared" si="4"/>
        <v xml:space="preserve"> </v>
      </c>
      <c r="L114" s="145" t="str">
        <f t="shared" si="5"/>
        <v xml:space="preserve"> </v>
      </c>
      <c r="M114" s="1"/>
      <c r="Q114" s="145"/>
      <c r="R114" s="1"/>
      <c r="V114" s="145"/>
      <c r="W114" s="1"/>
      <c r="X114" s="1"/>
      <c r="Y114" s="1"/>
      <c r="Z114" s="1"/>
      <c r="AA114" s="1"/>
      <c r="AB114" s="1"/>
      <c r="AC114" s="1"/>
      <c r="AD114" s="1"/>
      <c r="AE114" s="1"/>
      <c r="AF114" s="1"/>
    </row>
    <row r="115" spans="2:32" ht="12.75" x14ac:dyDescent="0.2">
      <c r="B115" s="27"/>
      <c r="G115" s="145" t="str">
        <f t="shared" si="4"/>
        <v xml:space="preserve"> </v>
      </c>
      <c r="L115" s="145" t="str">
        <f t="shared" si="5"/>
        <v xml:space="preserve"> </v>
      </c>
      <c r="M115" s="1"/>
      <c r="Q115" s="145"/>
      <c r="R115" s="1"/>
      <c r="V115" s="145"/>
      <c r="W115" s="1"/>
      <c r="X115" s="1"/>
      <c r="Y115" s="1"/>
      <c r="Z115" s="1"/>
      <c r="AA115" s="1"/>
      <c r="AB115" s="1"/>
      <c r="AC115" s="1"/>
      <c r="AD115" s="1"/>
      <c r="AE115" s="1"/>
      <c r="AF115" s="1"/>
    </row>
    <row r="116" spans="2:32" ht="12.75" x14ac:dyDescent="0.2">
      <c r="B116" s="27"/>
      <c r="G116" s="145" t="str">
        <f t="shared" si="4"/>
        <v xml:space="preserve"> </v>
      </c>
      <c r="L116" s="145" t="str">
        <f t="shared" si="5"/>
        <v xml:space="preserve"> </v>
      </c>
      <c r="M116" s="1"/>
      <c r="Q116" s="145"/>
      <c r="R116" s="1"/>
      <c r="V116" s="145"/>
      <c r="W116" s="1"/>
      <c r="X116" s="1"/>
      <c r="Y116" s="1"/>
      <c r="Z116" s="1"/>
      <c r="AA116" s="1"/>
      <c r="AB116" s="1"/>
      <c r="AC116" s="1"/>
      <c r="AD116" s="1"/>
      <c r="AE116" s="1"/>
      <c r="AF116" s="1"/>
    </row>
    <row r="117" spans="2:32" ht="12.75" x14ac:dyDescent="0.2">
      <c r="B117" s="27"/>
      <c r="G117" s="145" t="str">
        <f t="shared" si="4"/>
        <v xml:space="preserve"> </v>
      </c>
      <c r="L117" s="145" t="str">
        <f t="shared" si="5"/>
        <v xml:space="preserve"> </v>
      </c>
      <c r="M117" s="1"/>
      <c r="Q117" s="145"/>
      <c r="R117" s="1"/>
      <c r="V117" s="145"/>
      <c r="W117" s="1"/>
      <c r="X117" s="1"/>
      <c r="Y117" s="1"/>
      <c r="Z117" s="1"/>
      <c r="AA117" s="1"/>
      <c r="AB117" s="1"/>
      <c r="AC117" s="1"/>
      <c r="AD117" s="1"/>
      <c r="AE117" s="1"/>
      <c r="AF117" s="1"/>
    </row>
    <row r="118" spans="2:32" ht="12.75" x14ac:dyDescent="0.2">
      <c r="B118" s="27"/>
      <c r="G118" s="145" t="str">
        <f t="shared" si="4"/>
        <v xml:space="preserve"> </v>
      </c>
      <c r="L118" s="145" t="str">
        <f t="shared" si="5"/>
        <v xml:space="preserve"> </v>
      </c>
      <c r="M118" s="1"/>
      <c r="Q118" s="145"/>
      <c r="R118" s="1"/>
      <c r="V118" s="145"/>
      <c r="W118" s="1"/>
      <c r="X118" s="1"/>
      <c r="Y118" s="1"/>
      <c r="Z118" s="1"/>
      <c r="AA118" s="1"/>
      <c r="AB118" s="1"/>
      <c r="AC118" s="1"/>
      <c r="AD118" s="1"/>
      <c r="AE118" s="1"/>
      <c r="AF118" s="1"/>
    </row>
    <row r="119" spans="2:32" ht="12.75" x14ac:dyDescent="0.2">
      <c r="B119" s="27"/>
      <c r="G119" s="145" t="str">
        <f t="shared" si="4"/>
        <v xml:space="preserve"> </v>
      </c>
      <c r="L119" s="145" t="str">
        <f t="shared" si="5"/>
        <v xml:space="preserve"> </v>
      </c>
      <c r="M119" s="1"/>
      <c r="Q119" s="145"/>
      <c r="R119" s="1"/>
      <c r="V119" s="145"/>
      <c r="W119" s="1"/>
      <c r="X119" s="1"/>
      <c r="Y119" s="1"/>
      <c r="Z119" s="1"/>
      <c r="AA119" s="1"/>
      <c r="AB119" s="1"/>
      <c r="AC119" s="1"/>
      <c r="AD119" s="1"/>
      <c r="AE119" s="1"/>
      <c r="AF119" s="1"/>
    </row>
    <row r="120" spans="2:32" ht="12.75" x14ac:dyDescent="0.2">
      <c r="B120" s="27"/>
      <c r="G120" s="145" t="str">
        <f t="shared" si="4"/>
        <v xml:space="preserve"> </v>
      </c>
      <c r="L120" s="145" t="str">
        <f t="shared" si="5"/>
        <v xml:space="preserve"> </v>
      </c>
      <c r="M120" s="1"/>
      <c r="Q120" s="145"/>
      <c r="R120" s="1"/>
      <c r="V120" s="145"/>
      <c r="W120" s="1"/>
      <c r="X120" s="1"/>
      <c r="Y120" s="1"/>
      <c r="Z120" s="1"/>
      <c r="AA120" s="1"/>
      <c r="AB120" s="1"/>
      <c r="AC120" s="1"/>
      <c r="AD120" s="1"/>
      <c r="AE120" s="1"/>
      <c r="AF120" s="1"/>
    </row>
    <row r="121" spans="2:32" ht="12.75" x14ac:dyDescent="0.2">
      <c r="B121" s="27"/>
      <c r="G121" s="145" t="str">
        <f t="shared" si="4"/>
        <v xml:space="preserve"> </v>
      </c>
      <c r="L121" s="145" t="str">
        <f t="shared" si="5"/>
        <v xml:space="preserve"> </v>
      </c>
      <c r="M121" s="1"/>
      <c r="Q121" s="145"/>
      <c r="R121" s="1"/>
      <c r="V121" s="145"/>
      <c r="W121" s="1"/>
      <c r="X121" s="1"/>
      <c r="Y121" s="1"/>
      <c r="Z121" s="1"/>
      <c r="AA121" s="1"/>
      <c r="AB121" s="1"/>
      <c r="AC121" s="1"/>
      <c r="AD121" s="1"/>
      <c r="AE121" s="1"/>
      <c r="AF121" s="1"/>
    </row>
    <row r="122" spans="2:32" ht="12.75" x14ac:dyDescent="0.2">
      <c r="B122" s="27"/>
      <c r="G122" s="145" t="str">
        <f t="shared" si="4"/>
        <v xml:space="preserve"> </v>
      </c>
      <c r="L122" s="145" t="str">
        <f t="shared" si="5"/>
        <v xml:space="preserve"> </v>
      </c>
      <c r="M122" s="1"/>
      <c r="Q122" s="145"/>
      <c r="R122" s="1"/>
      <c r="V122" s="145"/>
      <c r="W122" s="1"/>
      <c r="X122" s="1"/>
      <c r="Y122" s="1"/>
      <c r="Z122" s="1"/>
      <c r="AA122" s="1"/>
      <c r="AB122" s="1"/>
      <c r="AC122" s="1"/>
      <c r="AD122" s="1"/>
      <c r="AE122" s="1"/>
      <c r="AF122" s="1"/>
    </row>
    <row r="123" spans="2:32" ht="12.75" x14ac:dyDescent="0.2">
      <c r="B123" s="27"/>
      <c r="G123" s="145" t="str">
        <f t="shared" si="4"/>
        <v xml:space="preserve"> </v>
      </c>
      <c r="L123" s="145" t="str">
        <f t="shared" si="5"/>
        <v xml:space="preserve"> </v>
      </c>
      <c r="M123" s="1"/>
      <c r="Q123" s="145"/>
      <c r="R123" s="1"/>
      <c r="V123" s="145"/>
      <c r="W123" s="1"/>
      <c r="X123" s="1"/>
      <c r="Y123" s="1"/>
      <c r="Z123" s="1"/>
      <c r="AA123" s="1"/>
      <c r="AB123" s="1"/>
      <c r="AC123" s="1"/>
      <c r="AD123" s="1"/>
      <c r="AE123" s="1"/>
      <c r="AF123" s="1"/>
    </row>
    <row r="124" spans="2:32" ht="12.75" x14ac:dyDescent="0.2">
      <c r="B124" s="27"/>
      <c r="G124" s="145" t="str">
        <f t="shared" si="4"/>
        <v xml:space="preserve"> </v>
      </c>
      <c r="L124" s="145" t="str">
        <f t="shared" si="5"/>
        <v xml:space="preserve"> </v>
      </c>
      <c r="M124" s="1"/>
      <c r="Q124" s="145"/>
      <c r="R124" s="1"/>
      <c r="V124" s="145"/>
      <c r="W124" s="1"/>
      <c r="X124" s="1"/>
      <c r="Y124" s="1"/>
      <c r="Z124" s="1"/>
      <c r="AA124" s="1"/>
      <c r="AB124" s="1"/>
      <c r="AC124" s="1"/>
      <c r="AD124" s="1"/>
      <c r="AE124" s="1"/>
      <c r="AF124" s="1"/>
    </row>
    <row r="125" spans="2:32" ht="12.75" x14ac:dyDescent="0.2">
      <c r="B125" s="27"/>
      <c r="G125" s="145" t="str">
        <f t="shared" si="4"/>
        <v xml:space="preserve"> </v>
      </c>
      <c r="L125" s="145" t="str">
        <f t="shared" si="5"/>
        <v xml:space="preserve"> </v>
      </c>
      <c r="M125" s="1"/>
      <c r="Q125" s="145"/>
      <c r="R125" s="1"/>
      <c r="V125" s="145"/>
      <c r="W125" s="1"/>
      <c r="X125" s="1"/>
      <c r="Y125" s="1"/>
      <c r="Z125" s="1"/>
      <c r="AA125" s="1"/>
      <c r="AB125" s="1"/>
      <c r="AC125" s="1"/>
      <c r="AD125" s="1"/>
      <c r="AE125" s="1"/>
      <c r="AF125" s="1"/>
    </row>
    <row r="126" spans="2:32" ht="12.75" x14ac:dyDescent="0.2">
      <c r="B126" s="27"/>
      <c r="G126" s="145" t="str">
        <f t="shared" si="4"/>
        <v xml:space="preserve"> </v>
      </c>
      <c r="L126" s="145" t="str">
        <f t="shared" si="5"/>
        <v xml:space="preserve"> </v>
      </c>
      <c r="M126" s="1"/>
      <c r="Q126" s="145"/>
      <c r="R126" s="1"/>
      <c r="V126" s="145"/>
      <c r="W126" s="1"/>
      <c r="X126" s="1"/>
      <c r="Y126" s="1"/>
      <c r="Z126" s="1"/>
      <c r="AA126" s="1"/>
      <c r="AB126" s="1"/>
      <c r="AC126" s="1"/>
      <c r="AD126" s="1"/>
      <c r="AE126" s="1"/>
      <c r="AF126" s="1"/>
    </row>
    <row r="127" spans="2:32" ht="12.75" x14ac:dyDescent="0.2">
      <c r="B127" s="27"/>
      <c r="G127" s="145" t="str">
        <f t="shared" si="4"/>
        <v xml:space="preserve"> </v>
      </c>
      <c r="L127" s="145" t="str">
        <f t="shared" si="5"/>
        <v xml:space="preserve"> </v>
      </c>
      <c r="M127" s="1"/>
      <c r="Q127" s="145"/>
      <c r="R127" s="1"/>
      <c r="V127" s="145"/>
      <c r="W127" s="1"/>
      <c r="X127" s="1"/>
      <c r="Y127" s="1"/>
      <c r="Z127" s="1"/>
      <c r="AA127" s="1"/>
      <c r="AB127" s="1"/>
      <c r="AC127" s="1"/>
      <c r="AD127" s="1"/>
      <c r="AE127" s="1"/>
      <c r="AF127" s="1"/>
    </row>
    <row r="128" spans="2:32" ht="12.75" x14ac:dyDescent="0.2">
      <c r="B128" s="27"/>
      <c r="G128" s="145" t="str">
        <f t="shared" si="4"/>
        <v xml:space="preserve"> </v>
      </c>
      <c r="L128" s="145" t="str">
        <f t="shared" si="5"/>
        <v xml:space="preserve"> </v>
      </c>
      <c r="M128" s="1"/>
      <c r="Q128" s="145"/>
      <c r="R128" s="1"/>
      <c r="V128" s="145"/>
      <c r="W128" s="1"/>
      <c r="X128" s="1"/>
      <c r="Y128" s="1"/>
      <c r="Z128" s="1"/>
      <c r="AA128" s="1"/>
      <c r="AB128" s="1"/>
      <c r="AC128" s="1"/>
      <c r="AD128" s="1"/>
      <c r="AE128" s="1"/>
      <c r="AF128" s="1"/>
    </row>
    <row r="129" spans="2:32" ht="12.75" x14ac:dyDescent="0.2">
      <c r="B129" s="27"/>
      <c r="G129" s="145" t="str">
        <f t="shared" si="4"/>
        <v xml:space="preserve"> </v>
      </c>
      <c r="L129" s="145" t="str">
        <f t="shared" si="5"/>
        <v xml:space="preserve"> </v>
      </c>
      <c r="M129" s="1"/>
      <c r="Q129" s="145"/>
      <c r="R129" s="1"/>
      <c r="V129" s="145"/>
      <c r="W129" s="1"/>
      <c r="X129" s="1"/>
      <c r="Y129" s="1"/>
      <c r="Z129" s="1"/>
      <c r="AA129" s="1"/>
      <c r="AB129" s="1"/>
      <c r="AC129" s="1"/>
      <c r="AD129" s="1"/>
      <c r="AE129" s="1"/>
      <c r="AF129" s="1"/>
    </row>
    <row r="130" spans="2:32" ht="12.75" x14ac:dyDescent="0.2">
      <c r="B130" s="27"/>
      <c r="G130" s="145" t="str">
        <f t="shared" si="4"/>
        <v xml:space="preserve"> </v>
      </c>
      <c r="L130" s="145" t="str">
        <f t="shared" si="5"/>
        <v xml:space="preserve"> </v>
      </c>
      <c r="M130" s="1"/>
      <c r="Q130" s="145"/>
      <c r="R130" s="1"/>
      <c r="V130" s="145"/>
      <c r="W130" s="1"/>
      <c r="X130" s="1"/>
      <c r="Y130" s="1"/>
      <c r="Z130" s="1"/>
      <c r="AA130" s="1"/>
      <c r="AB130" s="1"/>
      <c r="AC130" s="1"/>
      <c r="AD130" s="1"/>
      <c r="AE130" s="1"/>
      <c r="AF130" s="1"/>
    </row>
    <row r="131" spans="2:32" ht="12.75" x14ac:dyDescent="0.2">
      <c r="B131" s="27"/>
      <c r="G131" s="145" t="str">
        <f t="shared" si="4"/>
        <v xml:space="preserve"> </v>
      </c>
      <c r="L131" s="145" t="str">
        <f t="shared" si="5"/>
        <v xml:space="preserve"> </v>
      </c>
      <c r="M131" s="1"/>
      <c r="Q131" s="145"/>
      <c r="R131" s="1"/>
      <c r="V131" s="145"/>
      <c r="W131" s="1"/>
      <c r="X131" s="1"/>
      <c r="Y131" s="1"/>
      <c r="Z131" s="1"/>
      <c r="AA131" s="1"/>
      <c r="AB131" s="1"/>
      <c r="AC131" s="1"/>
      <c r="AD131" s="1"/>
      <c r="AE131" s="1"/>
      <c r="AF131" s="1"/>
    </row>
    <row r="132" spans="2:32" x14ac:dyDescent="0.25">
      <c r="B132" s="27"/>
      <c r="G132" s="145" t="str">
        <f t="shared" si="4"/>
        <v xml:space="preserve"> </v>
      </c>
      <c r="L132" s="145" t="str">
        <f t="shared" si="5"/>
        <v xml:space="preserve"> </v>
      </c>
      <c r="Q132" s="145"/>
      <c r="V132" s="145"/>
    </row>
    <row r="133" spans="2:32" x14ac:dyDescent="0.25">
      <c r="B133" s="27"/>
      <c r="G133" s="145" t="str">
        <f t="shared" si="4"/>
        <v xml:space="preserve"> </v>
      </c>
      <c r="L133" s="145" t="str">
        <f t="shared" si="5"/>
        <v xml:space="preserve"> </v>
      </c>
      <c r="Q133" s="145"/>
      <c r="V133" s="145"/>
    </row>
    <row r="134" spans="2:32" x14ac:dyDescent="0.25">
      <c r="B134" s="27"/>
      <c r="G134" s="145" t="str">
        <f t="shared" si="4"/>
        <v xml:space="preserve"> </v>
      </c>
      <c r="L134" s="145" t="str">
        <f t="shared" si="5"/>
        <v xml:space="preserve"> </v>
      </c>
      <c r="Q134" s="145"/>
      <c r="V134" s="145"/>
    </row>
    <row r="135" spans="2:32" x14ac:dyDescent="0.25">
      <c r="B135" s="27"/>
      <c r="G135" s="145" t="str">
        <f t="shared" ref="G135:G198" si="6">IF(G134&lt;$E$6,(IF(OR(AND(G134&gt;=$E$12,G134&lt;$E$13),AND(G134&gt;=$E$14,G134&lt;$E$15)),$E$16/1440,$E$7/1440)+G134)," ")</f>
        <v xml:space="preserve"> </v>
      </c>
      <c r="L135" s="145" t="str">
        <f t="shared" ref="L135:L198" si="7">IF(L134&lt;$J$6,(IF(OR(AND(L134&gt;=$J$12,L134&lt;$J$13),AND(L134&gt;=$J$14,L134&lt;$J$15)),$J$16/1440,$J$7/1440)+L134)," ")</f>
        <v xml:space="preserve"> </v>
      </c>
      <c r="Q135" s="145"/>
      <c r="V135" s="145"/>
    </row>
    <row r="136" spans="2:32" x14ac:dyDescent="0.25">
      <c r="B136" s="27"/>
      <c r="G136" s="145" t="str">
        <f t="shared" si="6"/>
        <v xml:space="preserve"> </v>
      </c>
      <c r="L136" s="145" t="str">
        <f t="shared" si="7"/>
        <v xml:space="preserve"> </v>
      </c>
      <c r="Q136" s="145"/>
      <c r="V136" s="145"/>
    </row>
    <row r="137" spans="2:32" x14ac:dyDescent="0.25">
      <c r="B137" s="27"/>
      <c r="G137" s="145" t="str">
        <f t="shared" si="6"/>
        <v xml:space="preserve"> </v>
      </c>
      <c r="L137" s="145" t="str">
        <f t="shared" si="7"/>
        <v xml:space="preserve"> </v>
      </c>
      <c r="Q137" s="145"/>
      <c r="V137" s="145"/>
    </row>
    <row r="138" spans="2:32" x14ac:dyDescent="0.25">
      <c r="B138" s="27"/>
      <c r="G138" s="145" t="str">
        <f t="shared" si="6"/>
        <v xml:space="preserve"> </v>
      </c>
      <c r="L138" s="145" t="str">
        <f t="shared" si="7"/>
        <v xml:space="preserve"> </v>
      </c>
      <c r="Q138" s="145"/>
      <c r="V138" s="145"/>
    </row>
    <row r="139" spans="2:32" x14ac:dyDescent="0.25">
      <c r="B139" s="27"/>
      <c r="G139" s="145" t="str">
        <f t="shared" si="6"/>
        <v xml:space="preserve"> </v>
      </c>
      <c r="L139" s="145" t="str">
        <f t="shared" si="7"/>
        <v xml:space="preserve"> </v>
      </c>
      <c r="Q139" s="145"/>
      <c r="V139" s="145"/>
    </row>
    <row r="140" spans="2:32" x14ac:dyDescent="0.25">
      <c r="B140" s="27"/>
      <c r="G140" s="145" t="str">
        <f t="shared" si="6"/>
        <v xml:space="preserve"> </v>
      </c>
      <c r="L140" s="145" t="str">
        <f t="shared" si="7"/>
        <v xml:space="preserve"> </v>
      </c>
      <c r="Q140" s="145"/>
      <c r="V140" s="145"/>
    </row>
    <row r="141" spans="2:32" x14ac:dyDescent="0.25">
      <c r="B141" s="27"/>
      <c r="G141" s="145" t="str">
        <f t="shared" si="6"/>
        <v xml:space="preserve"> </v>
      </c>
      <c r="L141" s="145" t="str">
        <f t="shared" si="7"/>
        <v xml:space="preserve"> </v>
      </c>
      <c r="Q141" s="145"/>
      <c r="V141" s="145"/>
    </row>
    <row r="142" spans="2:32" x14ac:dyDescent="0.25">
      <c r="B142" s="27"/>
      <c r="G142" s="145" t="str">
        <f t="shared" si="6"/>
        <v xml:space="preserve"> </v>
      </c>
      <c r="L142" s="145" t="str">
        <f t="shared" si="7"/>
        <v xml:space="preserve"> </v>
      </c>
      <c r="Q142" s="145"/>
      <c r="V142" s="145"/>
    </row>
    <row r="143" spans="2:32" x14ac:dyDescent="0.25">
      <c r="B143" s="27"/>
      <c r="G143" s="145" t="str">
        <f t="shared" si="6"/>
        <v xml:space="preserve"> </v>
      </c>
      <c r="L143" s="145" t="str">
        <f t="shared" si="7"/>
        <v xml:space="preserve"> </v>
      </c>
      <c r="Q143" s="145"/>
      <c r="V143" s="145"/>
    </row>
    <row r="144" spans="2:32" x14ac:dyDescent="0.25">
      <c r="B144" s="27"/>
      <c r="G144" s="145" t="str">
        <f t="shared" si="6"/>
        <v xml:space="preserve"> </v>
      </c>
      <c r="L144" s="145" t="str">
        <f t="shared" si="7"/>
        <v xml:space="preserve"> </v>
      </c>
      <c r="Q144" s="145"/>
      <c r="V144" s="145"/>
    </row>
    <row r="145" spans="2:22" x14ac:dyDescent="0.25">
      <c r="B145" s="27"/>
      <c r="G145" s="145" t="str">
        <f t="shared" si="6"/>
        <v xml:space="preserve"> </v>
      </c>
      <c r="L145" s="145" t="str">
        <f t="shared" si="7"/>
        <v xml:space="preserve"> </v>
      </c>
      <c r="Q145" s="145"/>
      <c r="V145" s="145"/>
    </row>
    <row r="146" spans="2:22" x14ac:dyDescent="0.25">
      <c r="B146" s="27"/>
      <c r="G146" s="145" t="str">
        <f t="shared" si="6"/>
        <v xml:space="preserve"> </v>
      </c>
      <c r="L146" s="145" t="str">
        <f t="shared" si="7"/>
        <v xml:space="preserve"> </v>
      </c>
      <c r="Q146" s="145"/>
      <c r="V146" s="145"/>
    </row>
    <row r="147" spans="2:22" x14ac:dyDescent="0.25">
      <c r="B147" s="27"/>
      <c r="G147" s="145" t="str">
        <f t="shared" si="6"/>
        <v xml:space="preserve"> </v>
      </c>
      <c r="L147" s="145" t="str">
        <f t="shared" si="7"/>
        <v xml:space="preserve"> </v>
      </c>
      <c r="Q147" s="145"/>
      <c r="V147" s="145"/>
    </row>
    <row r="148" spans="2:22" x14ac:dyDescent="0.25">
      <c r="B148" s="27"/>
      <c r="G148" s="145" t="str">
        <f t="shared" si="6"/>
        <v xml:space="preserve"> </v>
      </c>
      <c r="L148" s="145" t="str">
        <f t="shared" si="7"/>
        <v xml:space="preserve"> </v>
      </c>
      <c r="Q148" s="145"/>
      <c r="V148" s="145"/>
    </row>
    <row r="149" spans="2:22" x14ac:dyDescent="0.25">
      <c r="B149" s="27"/>
      <c r="G149" s="145" t="str">
        <f t="shared" si="6"/>
        <v xml:space="preserve"> </v>
      </c>
      <c r="L149" s="145" t="str">
        <f t="shared" si="7"/>
        <v xml:space="preserve"> </v>
      </c>
      <c r="Q149" s="145"/>
      <c r="V149" s="145"/>
    </row>
    <row r="150" spans="2:22" x14ac:dyDescent="0.25">
      <c r="B150" s="27"/>
      <c r="G150" s="145" t="str">
        <f t="shared" si="6"/>
        <v xml:space="preserve"> </v>
      </c>
      <c r="L150" s="145" t="str">
        <f t="shared" si="7"/>
        <v xml:space="preserve"> </v>
      </c>
      <c r="Q150" s="145"/>
      <c r="V150" s="145"/>
    </row>
    <row r="151" spans="2:22" x14ac:dyDescent="0.25">
      <c r="B151" s="27"/>
      <c r="G151" s="145" t="str">
        <f t="shared" si="6"/>
        <v xml:space="preserve"> </v>
      </c>
      <c r="L151" s="145" t="str">
        <f t="shared" si="7"/>
        <v xml:space="preserve"> </v>
      </c>
      <c r="Q151" s="145"/>
      <c r="V151" s="145"/>
    </row>
    <row r="152" spans="2:22" x14ac:dyDescent="0.25">
      <c r="B152" s="27"/>
      <c r="G152" s="145" t="str">
        <f t="shared" si="6"/>
        <v xml:space="preserve"> </v>
      </c>
      <c r="L152" s="145" t="str">
        <f t="shared" si="7"/>
        <v xml:space="preserve"> </v>
      </c>
      <c r="Q152" s="145"/>
      <c r="V152" s="145"/>
    </row>
    <row r="153" spans="2:22" x14ac:dyDescent="0.25">
      <c r="B153" s="27"/>
      <c r="G153" s="145" t="str">
        <f t="shared" si="6"/>
        <v xml:space="preserve"> </v>
      </c>
      <c r="L153" s="145" t="str">
        <f t="shared" si="7"/>
        <v xml:space="preserve"> </v>
      </c>
      <c r="Q153" s="145"/>
      <c r="V153" s="145"/>
    </row>
    <row r="154" spans="2:22" x14ac:dyDescent="0.25">
      <c r="B154" s="27"/>
      <c r="G154" s="145" t="str">
        <f t="shared" si="6"/>
        <v xml:space="preserve"> </v>
      </c>
      <c r="L154" s="145" t="str">
        <f t="shared" si="7"/>
        <v xml:space="preserve"> </v>
      </c>
      <c r="Q154" s="145"/>
      <c r="V154" s="145"/>
    </row>
    <row r="155" spans="2:22" x14ac:dyDescent="0.25">
      <c r="B155" s="27"/>
      <c r="G155" s="145" t="str">
        <f t="shared" si="6"/>
        <v xml:space="preserve"> </v>
      </c>
      <c r="L155" s="145" t="str">
        <f t="shared" si="7"/>
        <v xml:space="preserve"> </v>
      </c>
      <c r="Q155" s="145"/>
      <c r="V155" s="145"/>
    </row>
    <row r="156" spans="2:22" x14ac:dyDescent="0.25">
      <c r="B156" s="27"/>
      <c r="G156" s="145" t="str">
        <f t="shared" si="6"/>
        <v xml:space="preserve"> </v>
      </c>
      <c r="L156" s="145" t="str">
        <f t="shared" si="7"/>
        <v xml:space="preserve"> </v>
      </c>
      <c r="Q156" s="145"/>
      <c r="V156" s="145"/>
    </row>
    <row r="157" spans="2:22" x14ac:dyDescent="0.25">
      <c r="B157" s="27"/>
      <c r="G157" s="145" t="str">
        <f t="shared" si="6"/>
        <v xml:space="preserve"> </v>
      </c>
      <c r="L157" s="145" t="str">
        <f t="shared" si="7"/>
        <v xml:space="preserve"> </v>
      </c>
      <c r="Q157" s="145"/>
      <c r="V157" s="145"/>
    </row>
    <row r="158" spans="2:22" x14ac:dyDescent="0.25">
      <c r="B158" s="27"/>
      <c r="G158" s="145" t="str">
        <f t="shared" si="6"/>
        <v xml:space="preserve"> </v>
      </c>
      <c r="L158" s="145" t="str">
        <f t="shared" si="7"/>
        <v xml:space="preserve"> </v>
      </c>
      <c r="Q158" s="145"/>
      <c r="V158" s="145"/>
    </row>
    <row r="159" spans="2:22" x14ac:dyDescent="0.25">
      <c r="B159" s="27"/>
      <c r="G159" s="145" t="str">
        <f t="shared" si="6"/>
        <v xml:space="preserve"> </v>
      </c>
      <c r="L159" s="145" t="str">
        <f t="shared" si="7"/>
        <v xml:space="preserve"> </v>
      </c>
      <c r="Q159" s="145"/>
      <c r="V159" s="145"/>
    </row>
    <row r="160" spans="2:22" x14ac:dyDescent="0.25">
      <c r="B160" s="27"/>
      <c r="G160" s="145" t="str">
        <f t="shared" si="6"/>
        <v xml:space="preserve"> </v>
      </c>
      <c r="L160" s="145" t="str">
        <f t="shared" si="7"/>
        <v xml:space="preserve"> </v>
      </c>
      <c r="Q160" s="145"/>
      <c r="V160" s="145"/>
    </row>
    <row r="161" spans="2:22" x14ac:dyDescent="0.25">
      <c r="B161" s="27"/>
      <c r="G161" s="145" t="str">
        <f t="shared" si="6"/>
        <v xml:space="preserve"> </v>
      </c>
      <c r="L161" s="145" t="str">
        <f t="shared" si="7"/>
        <v xml:space="preserve"> </v>
      </c>
      <c r="Q161" s="145"/>
      <c r="V161" s="145"/>
    </row>
    <row r="162" spans="2:22" x14ac:dyDescent="0.25">
      <c r="B162" s="27"/>
      <c r="G162" s="145" t="str">
        <f t="shared" si="6"/>
        <v xml:space="preserve"> </v>
      </c>
      <c r="L162" s="145" t="str">
        <f t="shared" si="7"/>
        <v xml:space="preserve"> </v>
      </c>
      <c r="Q162" s="145"/>
      <c r="V162" s="145"/>
    </row>
    <row r="163" spans="2:22" x14ac:dyDescent="0.25">
      <c r="B163" s="27"/>
      <c r="G163" s="145" t="str">
        <f t="shared" si="6"/>
        <v xml:space="preserve"> </v>
      </c>
      <c r="L163" s="145" t="str">
        <f t="shared" si="7"/>
        <v xml:space="preserve"> </v>
      </c>
      <c r="Q163" s="145"/>
      <c r="V163" s="145"/>
    </row>
    <row r="164" spans="2:22" x14ac:dyDescent="0.25">
      <c r="B164" s="27"/>
      <c r="G164" s="145" t="str">
        <f t="shared" si="6"/>
        <v xml:space="preserve"> </v>
      </c>
      <c r="L164" s="145" t="str">
        <f t="shared" si="7"/>
        <v xml:space="preserve"> </v>
      </c>
      <c r="Q164" s="145"/>
      <c r="V164" s="145"/>
    </row>
    <row r="165" spans="2:22" x14ac:dyDescent="0.25">
      <c r="B165" s="27"/>
      <c r="G165" s="145" t="str">
        <f t="shared" si="6"/>
        <v xml:space="preserve"> </v>
      </c>
      <c r="L165" s="145" t="str">
        <f t="shared" si="7"/>
        <v xml:space="preserve"> </v>
      </c>
      <c r="Q165" s="145"/>
      <c r="V165" s="145"/>
    </row>
    <row r="166" spans="2:22" x14ac:dyDescent="0.25">
      <c r="B166" s="27"/>
      <c r="G166" s="145" t="str">
        <f t="shared" si="6"/>
        <v xml:space="preserve"> </v>
      </c>
      <c r="L166" s="145" t="str">
        <f t="shared" si="7"/>
        <v xml:space="preserve"> </v>
      </c>
      <c r="Q166" s="145"/>
      <c r="V166" s="145"/>
    </row>
    <row r="167" spans="2:22" x14ac:dyDescent="0.25">
      <c r="B167" s="27"/>
      <c r="G167" s="145" t="str">
        <f t="shared" si="6"/>
        <v xml:space="preserve"> </v>
      </c>
      <c r="L167" s="145" t="str">
        <f t="shared" si="7"/>
        <v xml:space="preserve"> </v>
      </c>
      <c r="Q167" s="145"/>
      <c r="V167" s="145"/>
    </row>
    <row r="168" spans="2:22" x14ac:dyDescent="0.25">
      <c r="B168" s="27"/>
      <c r="G168" s="145" t="str">
        <f t="shared" si="6"/>
        <v xml:space="preserve"> </v>
      </c>
      <c r="L168" s="145" t="str">
        <f t="shared" si="7"/>
        <v xml:space="preserve"> </v>
      </c>
      <c r="Q168" s="145"/>
      <c r="V168" s="145"/>
    </row>
    <row r="169" spans="2:22" x14ac:dyDescent="0.25">
      <c r="B169" s="27"/>
      <c r="G169" s="145" t="str">
        <f t="shared" si="6"/>
        <v xml:space="preserve"> </v>
      </c>
      <c r="L169" s="145" t="str">
        <f t="shared" si="7"/>
        <v xml:space="preserve"> </v>
      </c>
      <c r="Q169" s="145"/>
      <c r="V169" s="145"/>
    </row>
    <row r="170" spans="2:22" x14ac:dyDescent="0.25">
      <c r="B170" s="27"/>
      <c r="G170" s="145" t="str">
        <f t="shared" si="6"/>
        <v xml:space="preserve"> </v>
      </c>
      <c r="L170" s="145" t="str">
        <f t="shared" si="7"/>
        <v xml:space="preserve"> </v>
      </c>
      <c r="Q170" s="145"/>
      <c r="V170" s="145"/>
    </row>
    <row r="171" spans="2:22" x14ac:dyDescent="0.25">
      <c r="B171" s="27"/>
      <c r="G171" s="145" t="str">
        <f t="shared" si="6"/>
        <v xml:space="preserve"> </v>
      </c>
      <c r="L171" s="145" t="str">
        <f t="shared" si="7"/>
        <v xml:space="preserve"> </v>
      </c>
      <c r="Q171" s="145"/>
      <c r="V171" s="145"/>
    </row>
    <row r="172" spans="2:22" x14ac:dyDescent="0.25">
      <c r="B172" s="27"/>
      <c r="G172" s="145" t="str">
        <f t="shared" si="6"/>
        <v xml:space="preserve"> </v>
      </c>
      <c r="L172" s="145" t="str">
        <f t="shared" si="7"/>
        <v xml:space="preserve"> </v>
      </c>
      <c r="Q172" s="145"/>
      <c r="V172" s="145"/>
    </row>
    <row r="173" spans="2:22" x14ac:dyDescent="0.25">
      <c r="B173" s="27"/>
      <c r="G173" s="145" t="str">
        <f t="shared" si="6"/>
        <v xml:space="preserve"> </v>
      </c>
      <c r="L173" s="145" t="str">
        <f t="shared" si="7"/>
        <v xml:space="preserve"> </v>
      </c>
      <c r="Q173" s="145"/>
      <c r="V173" s="145"/>
    </row>
    <row r="174" spans="2:22" x14ac:dyDescent="0.25">
      <c r="B174" s="27"/>
      <c r="G174" s="145" t="str">
        <f t="shared" si="6"/>
        <v xml:space="preserve"> </v>
      </c>
      <c r="L174" s="145" t="str">
        <f t="shared" si="7"/>
        <v xml:space="preserve"> </v>
      </c>
      <c r="Q174" s="145"/>
      <c r="V174" s="145"/>
    </row>
    <row r="175" spans="2:22" x14ac:dyDescent="0.25">
      <c r="B175" s="27"/>
      <c r="G175" s="145" t="str">
        <f t="shared" si="6"/>
        <v xml:space="preserve"> </v>
      </c>
      <c r="L175" s="145" t="str">
        <f t="shared" si="7"/>
        <v xml:space="preserve"> </v>
      </c>
      <c r="Q175" s="145"/>
      <c r="V175" s="145"/>
    </row>
    <row r="176" spans="2:22" x14ac:dyDescent="0.25">
      <c r="B176" s="27"/>
      <c r="G176" s="145" t="str">
        <f t="shared" si="6"/>
        <v xml:space="preserve"> </v>
      </c>
      <c r="L176" s="145" t="str">
        <f t="shared" si="7"/>
        <v xml:space="preserve"> </v>
      </c>
      <c r="Q176" s="145"/>
      <c r="V176" s="145"/>
    </row>
    <row r="177" spans="2:22" x14ac:dyDescent="0.25">
      <c r="B177" s="27"/>
      <c r="G177" s="145" t="str">
        <f t="shared" si="6"/>
        <v xml:space="preserve"> </v>
      </c>
      <c r="L177" s="145" t="str">
        <f t="shared" si="7"/>
        <v xml:space="preserve"> </v>
      </c>
      <c r="Q177" s="145"/>
      <c r="V177" s="145"/>
    </row>
    <row r="178" spans="2:22" x14ac:dyDescent="0.25">
      <c r="B178" s="27"/>
      <c r="G178" s="145" t="str">
        <f t="shared" si="6"/>
        <v xml:space="preserve"> </v>
      </c>
      <c r="L178" s="145" t="str">
        <f t="shared" si="7"/>
        <v xml:space="preserve"> </v>
      </c>
      <c r="Q178" s="145"/>
      <c r="V178" s="145"/>
    </row>
    <row r="179" spans="2:22" x14ac:dyDescent="0.25">
      <c r="B179" s="27"/>
      <c r="G179" s="145" t="str">
        <f t="shared" si="6"/>
        <v xml:space="preserve"> </v>
      </c>
      <c r="L179" s="145" t="str">
        <f t="shared" si="7"/>
        <v xml:space="preserve"> </v>
      </c>
      <c r="Q179" s="145"/>
      <c r="V179" s="145"/>
    </row>
    <row r="180" spans="2:22" x14ac:dyDescent="0.25">
      <c r="B180" s="27"/>
      <c r="G180" s="145" t="str">
        <f t="shared" si="6"/>
        <v xml:space="preserve"> </v>
      </c>
      <c r="L180" s="145" t="str">
        <f t="shared" si="7"/>
        <v xml:space="preserve"> </v>
      </c>
      <c r="Q180" s="145"/>
      <c r="V180" s="145"/>
    </row>
    <row r="181" spans="2:22" x14ac:dyDescent="0.25">
      <c r="B181" s="27"/>
      <c r="G181" s="145" t="str">
        <f t="shared" si="6"/>
        <v xml:space="preserve"> </v>
      </c>
      <c r="L181" s="145" t="str">
        <f t="shared" si="7"/>
        <v xml:space="preserve"> </v>
      </c>
      <c r="Q181" s="145"/>
      <c r="V181" s="145"/>
    </row>
    <row r="182" spans="2:22" x14ac:dyDescent="0.25">
      <c r="B182" s="27"/>
      <c r="G182" s="145" t="str">
        <f t="shared" si="6"/>
        <v xml:space="preserve"> </v>
      </c>
      <c r="L182" s="145" t="str">
        <f t="shared" si="7"/>
        <v xml:space="preserve"> </v>
      </c>
      <c r="Q182" s="145"/>
      <c r="V182" s="145"/>
    </row>
    <row r="183" spans="2:22" x14ac:dyDescent="0.25">
      <c r="B183" s="27"/>
      <c r="G183" s="145" t="str">
        <f t="shared" si="6"/>
        <v xml:space="preserve"> </v>
      </c>
      <c r="L183" s="145" t="str">
        <f t="shared" si="7"/>
        <v xml:space="preserve"> </v>
      </c>
      <c r="Q183" s="145"/>
      <c r="V183" s="145"/>
    </row>
    <row r="184" spans="2:22" x14ac:dyDescent="0.25">
      <c r="B184" s="27"/>
      <c r="G184" s="145" t="str">
        <f t="shared" si="6"/>
        <v xml:space="preserve"> </v>
      </c>
      <c r="L184" s="145" t="str">
        <f t="shared" si="7"/>
        <v xml:space="preserve"> </v>
      </c>
      <c r="Q184" s="145"/>
      <c r="V184" s="145"/>
    </row>
    <row r="185" spans="2:22" x14ac:dyDescent="0.25">
      <c r="B185" s="27"/>
      <c r="G185" s="145" t="str">
        <f t="shared" si="6"/>
        <v xml:space="preserve"> </v>
      </c>
      <c r="L185" s="145" t="str">
        <f t="shared" si="7"/>
        <v xml:space="preserve"> </v>
      </c>
      <c r="Q185" s="145"/>
      <c r="V185" s="145"/>
    </row>
    <row r="186" spans="2:22" x14ac:dyDescent="0.25">
      <c r="B186" s="27"/>
      <c r="G186" s="145" t="str">
        <f t="shared" si="6"/>
        <v xml:space="preserve"> </v>
      </c>
      <c r="L186" s="145" t="str">
        <f t="shared" si="7"/>
        <v xml:space="preserve"> </v>
      </c>
      <c r="Q186" s="145"/>
      <c r="V186" s="145"/>
    </row>
    <row r="187" spans="2:22" x14ac:dyDescent="0.25">
      <c r="B187" s="27"/>
      <c r="G187" s="145" t="str">
        <f t="shared" si="6"/>
        <v xml:space="preserve"> </v>
      </c>
      <c r="L187" s="145" t="str">
        <f t="shared" si="7"/>
        <v xml:space="preserve"> </v>
      </c>
      <c r="Q187" s="145"/>
      <c r="V187" s="145"/>
    </row>
    <row r="188" spans="2:22" x14ac:dyDescent="0.25">
      <c r="B188" s="27"/>
      <c r="G188" s="145" t="str">
        <f t="shared" si="6"/>
        <v xml:space="preserve"> </v>
      </c>
      <c r="L188" s="145" t="str">
        <f t="shared" si="7"/>
        <v xml:space="preserve"> </v>
      </c>
      <c r="Q188" s="145"/>
      <c r="V188" s="145"/>
    </row>
    <row r="189" spans="2:22" x14ac:dyDescent="0.25">
      <c r="B189" s="27"/>
      <c r="G189" s="145" t="str">
        <f t="shared" si="6"/>
        <v xml:space="preserve"> </v>
      </c>
      <c r="L189" s="145" t="str">
        <f t="shared" si="7"/>
        <v xml:space="preserve"> </v>
      </c>
      <c r="Q189" s="145"/>
      <c r="V189" s="145"/>
    </row>
    <row r="190" spans="2:22" x14ac:dyDescent="0.25">
      <c r="B190" s="27"/>
      <c r="G190" s="145" t="str">
        <f t="shared" si="6"/>
        <v xml:space="preserve"> </v>
      </c>
      <c r="L190" s="145" t="str">
        <f t="shared" si="7"/>
        <v xml:space="preserve"> </v>
      </c>
      <c r="Q190" s="145"/>
      <c r="V190" s="145"/>
    </row>
    <row r="191" spans="2:22" x14ac:dyDescent="0.25">
      <c r="B191" s="27"/>
      <c r="G191" s="145" t="str">
        <f t="shared" si="6"/>
        <v xml:space="preserve"> </v>
      </c>
      <c r="L191" s="145" t="str">
        <f t="shared" si="7"/>
        <v xml:space="preserve"> </v>
      </c>
      <c r="Q191" s="145"/>
      <c r="V191" s="145"/>
    </row>
    <row r="192" spans="2:22" x14ac:dyDescent="0.25">
      <c r="B192" s="27"/>
      <c r="G192" s="145" t="str">
        <f t="shared" si="6"/>
        <v xml:space="preserve"> </v>
      </c>
      <c r="L192" s="145" t="str">
        <f t="shared" si="7"/>
        <v xml:space="preserve"> </v>
      </c>
      <c r="Q192" s="145"/>
      <c r="V192" s="145"/>
    </row>
    <row r="193" spans="2:22" x14ac:dyDescent="0.25">
      <c r="B193" s="27"/>
      <c r="G193" s="145" t="str">
        <f t="shared" si="6"/>
        <v xml:space="preserve"> </v>
      </c>
      <c r="L193" s="145" t="str">
        <f t="shared" si="7"/>
        <v xml:space="preserve"> </v>
      </c>
      <c r="Q193" s="145"/>
      <c r="V193" s="145"/>
    </row>
    <row r="194" spans="2:22" x14ac:dyDescent="0.25">
      <c r="B194" s="27"/>
      <c r="G194" s="145" t="str">
        <f t="shared" si="6"/>
        <v xml:space="preserve"> </v>
      </c>
      <c r="L194" s="145" t="str">
        <f t="shared" si="7"/>
        <v xml:space="preserve"> </v>
      </c>
      <c r="Q194" s="145"/>
      <c r="V194" s="145"/>
    </row>
    <row r="195" spans="2:22" x14ac:dyDescent="0.25">
      <c r="B195" s="27"/>
      <c r="G195" s="145" t="str">
        <f t="shared" si="6"/>
        <v xml:space="preserve"> </v>
      </c>
      <c r="L195" s="145" t="str">
        <f t="shared" si="7"/>
        <v xml:space="preserve"> </v>
      </c>
      <c r="Q195" s="145"/>
      <c r="V195" s="145"/>
    </row>
    <row r="196" spans="2:22" x14ac:dyDescent="0.25">
      <c r="B196" s="27"/>
      <c r="G196" s="145" t="str">
        <f t="shared" si="6"/>
        <v xml:space="preserve"> </v>
      </c>
      <c r="L196" s="145" t="str">
        <f t="shared" si="7"/>
        <v xml:space="preserve"> </v>
      </c>
      <c r="Q196" s="145"/>
      <c r="V196" s="145"/>
    </row>
    <row r="197" spans="2:22" x14ac:dyDescent="0.25">
      <c r="B197" s="27"/>
      <c r="G197" s="145" t="str">
        <f t="shared" si="6"/>
        <v xml:space="preserve"> </v>
      </c>
      <c r="L197" s="145" t="str">
        <f t="shared" si="7"/>
        <v xml:space="preserve"> </v>
      </c>
      <c r="Q197" s="145"/>
      <c r="V197" s="145"/>
    </row>
    <row r="198" spans="2:22" x14ac:dyDescent="0.25">
      <c r="B198" s="27"/>
      <c r="G198" s="145" t="str">
        <f t="shared" si="6"/>
        <v xml:space="preserve"> </v>
      </c>
      <c r="L198" s="145" t="str">
        <f t="shared" si="7"/>
        <v xml:space="preserve"> </v>
      </c>
      <c r="Q198" s="145"/>
      <c r="V198" s="145"/>
    </row>
    <row r="199" spans="2:22" x14ac:dyDescent="0.25">
      <c r="B199" s="27"/>
      <c r="G199" s="145" t="str">
        <f t="shared" ref="G199:G262" si="8">IF(G198&lt;$E$6,(IF(OR(AND(G198&gt;=$E$12,G198&lt;$E$13),AND(G198&gt;=$E$14,G198&lt;$E$15)),$E$16/1440,$E$7/1440)+G198)," ")</f>
        <v xml:space="preserve"> </v>
      </c>
      <c r="L199" s="145" t="str">
        <f t="shared" ref="L199:L262" si="9">IF(L198&lt;$J$6,(IF(OR(AND(L198&gt;=$J$12,L198&lt;$J$13),AND(L198&gt;=$J$14,L198&lt;$J$15)),$J$16/1440,$J$7/1440)+L198)," ")</f>
        <v xml:space="preserve"> </v>
      </c>
      <c r="Q199" s="145"/>
      <c r="V199" s="145"/>
    </row>
    <row r="200" spans="2:22" x14ac:dyDescent="0.25">
      <c r="B200" s="27"/>
      <c r="G200" s="145" t="str">
        <f t="shared" si="8"/>
        <v xml:space="preserve"> </v>
      </c>
      <c r="L200" s="145" t="str">
        <f t="shared" si="9"/>
        <v xml:space="preserve"> </v>
      </c>
      <c r="Q200" s="145"/>
      <c r="V200" s="145"/>
    </row>
    <row r="201" spans="2:22" x14ac:dyDescent="0.25">
      <c r="B201" s="27"/>
      <c r="G201" s="145" t="str">
        <f t="shared" si="8"/>
        <v xml:space="preserve"> </v>
      </c>
      <c r="L201" s="145" t="str">
        <f t="shared" si="9"/>
        <v xml:space="preserve"> </v>
      </c>
      <c r="Q201" s="145"/>
      <c r="V201" s="145"/>
    </row>
    <row r="202" spans="2:22" x14ac:dyDescent="0.25">
      <c r="B202" s="27"/>
      <c r="G202" s="145" t="str">
        <f t="shared" si="8"/>
        <v xml:space="preserve"> </v>
      </c>
      <c r="L202" s="145" t="str">
        <f t="shared" si="9"/>
        <v xml:space="preserve"> </v>
      </c>
      <c r="Q202" s="145"/>
      <c r="V202" s="145"/>
    </row>
    <row r="203" spans="2:22" x14ac:dyDescent="0.25">
      <c r="B203" s="27"/>
      <c r="G203" s="145" t="str">
        <f t="shared" si="8"/>
        <v xml:space="preserve"> </v>
      </c>
      <c r="L203" s="145" t="str">
        <f t="shared" si="9"/>
        <v xml:space="preserve"> </v>
      </c>
      <c r="Q203" s="145"/>
      <c r="V203" s="145"/>
    </row>
    <row r="204" spans="2:22" x14ac:dyDescent="0.25">
      <c r="B204" s="27"/>
      <c r="G204" s="145" t="str">
        <f t="shared" si="8"/>
        <v xml:space="preserve"> </v>
      </c>
      <c r="L204" s="145" t="str">
        <f t="shared" si="9"/>
        <v xml:space="preserve"> </v>
      </c>
      <c r="Q204" s="145"/>
      <c r="V204" s="145"/>
    </row>
    <row r="205" spans="2:22" x14ac:dyDescent="0.25">
      <c r="B205" s="27"/>
      <c r="G205" s="145" t="str">
        <f t="shared" si="8"/>
        <v xml:space="preserve"> </v>
      </c>
      <c r="L205" s="145" t="str">
        <f t="shared" si="9"/>
        <v xml:space="preserve"> </v>
      </c>
      <c r="Q205" s="145"/>
      <c r="V205" s="145"/>
    </row>
    <row r="206" spans="2:22" x14ac:dyDescent="0.25">
      <c r="B206" s="27"/>
      <c r="G206" s="145" t="str">
        <f t="shared" si="8"/>
        <v xml:space="preserve"> </v>
      </c>
      <c r="L206" s="145" t="str">
        <f t="shared" si="9"/>
        <v xml:space="preserve"> </v>
      </c>
      <c r="Q206" s="145"/>
      <c r="V206" s="145"/>
    </row>
    <row r="207" spans="2:22" x14ac:dyDescent="0.25">
      <c r="B207" s="27"/>
      <c r="G207" s="145" t="str">
        <f t="shared" si="8"/>
        <v xml:space="preserve"> </v>
      </c>
      <c r="L207" s="145" t="str">
        <f t="shared" si="9"/>
        <v xml:space="preserve"> </v>
      </c>
      <c r="Q207" s="145"/>
      <c r="V207" s="145"/>
    </row>
    <row r="208" spans="2:22" x14ac:dyDescent="0.25">
      <c r="B208" s="27"/>
      <c r="G208" s="145" t="str">
        <f t="shared" si="8"/>
        <v xml:space="preserve"> </v>
      </c>
      <c r="L208" s="145" t="str">
        <f t="shared" si="9"/>
        <v xml:space="preserve"> </v>
      </c>
      <c r="Q208" s="145"/>
      <c r="V208" s="145"/>
    </row>
    <row r="209" spans="2:22" x14ac:dyDescent="0.25">
      <c r="B209" s="27"/>
      <c r="G209" s="145" t="str">
        <f t="shared" si="8"/>
        <v xml:space="preserve"> </v>
      </c>
      <c r="L209" s="145" t="str">
        <f t="shared" si="9"/>
        <v xml:space="preserve"> </v>
      </c>
      <c r="Q209" s="145"/>
      <c r="V209" s="145"/>
    </row>
    <row r="210" spans="2:22" x14ac:dyDescent="0.25">
      <c r="B210" s="27"/>
      <c r="G210" s="145" t="str">
        <f t="shared" si="8"/>
        <v xml:space="preserve"> </v>
      </c>
      <c r="L210" s="145" t="str">
        <f t="shared" si="9"/>
        <v xml:space="preserve"> </v>
      </c>
      <c r="Q210" s="145"/>
      <c r="V210" s="145"/>
    </row>
    <row r="211" spans="2:22" x14ac:dyDescent="0.25">
      <c r="B211" s="27"/>
      <c r="G211" s="145" t="str">
        <f t="shared" si="8"/>
        <v xml:space="preserve"> </v>
      </c>
      <c r="L211" s="145" t="str">
        <f t="shared" si="9"/>
        <v xml:space="preserve"> </v>
      </c>
      <c r="Q211" s="145"/>
      <c r="V211" s="145"/>
    </row>
    <row r="212" spans="2:22" x14ac:dyDescent="0.25">
      <c r="B212" s="27"/>
      <c r="G212" s="145" t="str">
        <f t="shared" si="8"/>
        <v xml:space="preserve"> </v>
      </c>
      <c r="L212" s="145" t="str">
        <f t="shared" si="9"/>
        <v xml:space="preserve"> </v>
      </c>
      <c r="Q212" s="145"/>
      <c r="V212" s="145"/>
    </row>
    <row r="213" spans="2:22" x14ac:dyDescent="0.25">
      <c r="B213" s="27"/>
      <c r="G213" s="145" t="str">
        <f t="shared" si="8"/>
        <v xml:space="preserve"> </v>
      </c>
      <c r="L213" s="145" t="str">
        <f t="shared" si="9"/>
        <v xml:space="preserve"> </v>
      </c>
      <c r="Q213" s="145"/>
      <c r="V213" s="145"/>
    </row>
    <row r="214" spans="2:22" x14ac:dyDescent="0.25">
      <c r="B214" s="27"/>
      <c r="G214" s="145" t="str">
        <f t="shared" si="8"/>
        <v xml:space="preserve"> </v>
      </c>
      <c r="L214" s="145" t="str">
        <f t="shared" si="9"/>
        <v xml:space="preserve"> </v>
      </c>
      <c r="Q214" s="145"/>
      <c r="V214" s="145"/>
    </row>
    <row r="215" spans="2:22" x14ac:dyDescent="0.25">
      <c r="B215" s="27"/>
      <c r="G215" s="145" t="str">
        <f t="shared" si="8"/>
        <v xml:space="preserve"> </v>
      </c>
      <c r="L215" s="145" t="str">
        <f t="shared" si="9"/>
        <v xml:space="preserve"> </v>
      </c>
      <c r="Q215" s="145"/>
      <c r="V215" s="145"/>
    </row>
    <row r="216" spans="2:22" x14ac:dyDescent="0.25">
      <c r="B216" s="27"/>
      <c r="G216" s="145" t="str">
        <f t="shared" si="8"/>
        <v xml:space="preserve"> </v>
      </c>
      <c r="L216" s="145" t="str">
        <f t="shared" si="9"/>
        <v xml:space="preserve"> </v>
      </c>
      <c r="Q216" s="145"/>
      <c r="V216" s="145"/>
    </row>
    <row r="217" spans="2:22" x14ac:dyDescent="0.25">
      <c r="B217" s="27"/>
      <c r="G217" s="145" t="str">
        <f t="shared" si="8"/>
        <v xml:space="preserve"> </v>
      </c>
      <c r="L217" s="145" t="str">
        <f t="shared" si="9"/>
        <v xml:space="preserve"> </v>
      </c>
      <c r="Q217" s="145"/>
      <c r="V217" s="145"/>
    </row>
    <row r="218" spans="2:22" x14ac:dyDescent="0.25">
      <c r="B218" s="27"/>
      <c r="G218" s="145" t="str">
        <f t="shared" si="8"/>
        <v xml:space="preserve"> </v>
      </c>
      <c r="L218" s="145" t="str">
        <f t="shared" si="9"/>
        <v xml:space="preserve"> </v>
      </c>
      <c r="Q218" s="145"/>
      <c r="V218" s="145"/>
    </row>
    <row r="219" spans="2:22" x14ac:dyDescent="0.25">
      <c r="B219" s="27"/>
      <c r="G219" s="145" t="str">
        <f t="shared" si="8"/>
        <v xml:space="preserve"> </v>
      </c>
      <c r="L219" s="145" t="str">
        <f t="shared" si="9"/>
        <v xml:space="preserve"> </v>
      </c>
      <c r="Q219" s="145"/>
      <c r="V219" s="145"/>
    </row>
    <row r="220" spans="2:22" x14ac:dyDescent="0.25">
      <c r="B220" s="27"/>
      <c r="G220" s="145" t="str">
        <f t="shared" si="8"/>
        <v xml:space="preserve"> </v>
      </c>
      <c r="L220" s="145" t="str">
        <f t="shared" si="9"/>
        <v xml:space="preserve"> </v>
      </c>
      <c r="Q220" s="145"/>
      <c r="V220" s="145"/>
    </row>
    <row r="221" spans="2:22" x14ac:dyDescent="0.25">
      <c r="B221" s="27"/>
      <c r="G221" s="145" t="str">
        <f t="shared" si="8"/>
        <v xml:space="preserve"> </v>
      </c>
      <c r="L221" s="145" t="str">
        <f t="shared" si="9"/>
        <v xml:space="preserve"> </v>
      </c>
      <c r="Q221" s="145"/>
      <c r="V221" s="145"/>
    </row>
    <row r="222" spans="2:22" x14ac:dyDescent="0.25">
      <c r="B222" s="27"/>
      <c r="G222" s="145" t="str">
        <f t="shared" si="8"/>
        <v xml:space="preserve"> </v>
      </c>
      <c r="L222" s="145" t="str">
        <f t="shared" si="9"/>
        <v xml:space="preserve"> </v>
      </c>
      <c r="Q222" s="145"/>
      <c r="V222" s="145"/>
    </row>
    <row r="223" spans="2:22" x14ac:dyDescent="0.25">
      <c r="B223" s="27"/>
      <c r="G223" s="145" t="str">
        <f t="shared" si="8"/>
        <v xml:space="preserve"> </v>
      </c>
      <c r="L223" s="145" t="str">
        <f t="shared" si="9"/>
        <v xml:space="preserve"> </v>
      </c>
      <c r="Q223" s="145"/>
      <c r="V223" s="145"/>
    </row>
    <row r="224" spans="2:22" x14ac:dyDescent="0.25">
      <c r="B224" s="27"/>
      <c r="G224" s="145" t="str">
        <f t="shared" si="8"/>
        <v xml:space="preserve"> </v>
      </c>
      <c r="L224" s="145" t="str">
        <f t="shared" si="9"/>
        <v xml:space="preserve"> </v>
      </c>
      <c r="Q224" s="145"/>
      <c r="V224" s="145"/>
    </row>
    <row r="225" spans="2:22" x14ac:dyDescent="0.25">
      <c r="B225" s="27"/>
      <c r="G225" s="145" t="str">
        <f t="shared" si="8"/>
        <v xml:space="preserve"> </v>
      </c>
      <c r="L225" s="145" t="str">
        <f t="shared" si="9"/>
        <v xml:space="preserve"> </v>
      </c>
      <c r="Q225" s="145"/>
      <c r="V225" s="145"/>
    </row>
    <row r="226" spans="2:22" x14ac:dyDescent="0.25">
      <c r="B226" s="27"/>
      <c r="G226" s="145" t="str">
        <f t="shared" si="8"/>
        <v xml:space="preserve"> </v>
      </c>
      <c r="L226" s="145" t="str">
        <f t="shared" si="9"/>
        <v xml:space="preserve"> </v>
      </c>
      <c r="Q226" s="145"/>
      <c r="V226" s="145"/>
    </row>
    <row r="227" spans="2:22" x14ac:dyDescent="0.25">
      <c r="B227" s="27"/>
      <c r="G227" s="145" t="str">
        <f t="shared" si="8"/>
        <v xml:space="preserve"> </v>
      </c>
      <c r="L227" s="145" t="str">
        <f t="shared" si="9"/>
        <v xml:space="preserve"> </v>
      </c>
      <c r="Q227" s="145"/>
      <c r="V227" s="145"/>
    </row>
    <row r="228" spans="2:22" x14ac:dyDescent="0.25">
      <c r="B228" s="27"/>
      <c r="G228" s="145" t="str">
        <f t="shared" si="8"/>
        <v xml:space="preserve"> </v>
      </c>
      <c r="L228" s="145" t="str">
        <f t="shared" si="9"/>
        <v xml:space="preserve"> </v>
      </c>
      <c r="Q228" s="145"/>
      <c r="V228" s="145"/>
    </row>
    <row r="229" spans="2:22" x14ac:dyDescent="0.25">
      <c r="B229" s="27"/>
      <c r="G229" s="145" t="str">
        <f t="shared" si="8"/>
        <v xml:space="preserve"> </v>
      </c>
      <c r="L229" s="145" t="str">
        <f t="shared" si="9"/>
        <v xml:space="preserve"> </v>
      </c>
      <c r="Q229" s="145"/>
      <c r="V229" s="145"/>
    </row>
    <row r="230" spans="2:22" x14ac:dyDescent="0.25">
      <c r="B230" s="27"/>
      <c r="G230" s="145" t="str">
        <f t="shared" si="8"/>
        <v xml:space="preserve"> </v>
      </c>
      <c r="L230" s="145" t="str">
        <f t="shared" si="9"/>
        <v xml:space="preserve"> </v>
      </c>
      <c r="Q230" s="145"/>
      <c r="V230" s="145"/>
    </row>
    <row r="231" spans="2:22" x14ac:dyDescent="0.25">
      <c r="B231" s="27"/>
      <c r="G231" s="145" t="str">
        <f t="shared" si="8"/>
        <v xml:space="preserve"> </v>
      </c>
      <c r="L231" s="145" t="str">
        <f t="shared" si="9"/>
        <v xml:space="preserve"> </v>
      </c>
      <c r="Q231" s="145"/>
      <c r="V231" s="145"/>
    </row>
    <row r="232" spans="2:22" x14ac:dyDescent="0.25">
      <c r="B232" s="27"/>
      <c r="G232" s="145" t="str">
        <f t="shared" si="8"/>
        <v xml:space="preserve"> </v>
      </c>
      <c r="L232" s="145" t="str">
        <f t="shared" si="9"/>
        <v xml:space="preserve"> </v>
      </c>
      <c r="Q232" s="145"/>
      <c r="V232" s="145"/>
    </row>
    <row r="233" spans="2:22" x14ac:dyDescent="0.25">
      <c r="B233" s="27"/>
      <c r="G233" s="145" t="str">
        <f t="shared" si="8"/>
        <v xml:space="preserve"> </v>
      </c>
      <c r="L233" s="145" t="str">
        <f t="shared" si="9"/>
        <v xml:space="preserve"> </v>
      </c>
      <c r="Q233" s="145"/>
      <c r="V233" s="145"/>
    </row>
    <row r="234" spans="2:22" x14ac:dyDescent="0.25">
      <c r="B234" s="27"/>
      <c r="G234" s="145" t="str">
        <f t="shared" si="8"/>
        <v xml:space="preserve"> </v>
      </c>
      <c r="L234" s="145" t="str">
        <f t="shared" si="9"/>
        <v xml:space="preserve"> </v>
      </c>
      <c r="Q234" s="145"/>
      <c r="V234" s="145"/>
    </row>
    <row r="235" spans="2:22" x14ac:dyDescent="0.25">
      <c r="B235" s="27"/>
      <c r="G235" s="145" t="str">
        <f t="shared" si="8"/>
        <v xml:space="preserve"> </v>
      </c>
      <c r="L235" s="145" t="str">
        <f t="shared" si="9"/>
        <v xml:space="preserve"> </v>
      </c>
      <c r="Q235" s="145"/>
      <c r="V235" s="145"/>
    </row>
    <row r="236" spans="2:22" x14ac:dyDescent="0.25">
      <c r="B236" s="27"/>
      <c r="G236" s="145" t="str">
        <f t="shared" si="8"/>
        <v xml:space="preserve"> </v>
      </c>
      <c r="L236" s="145" t="str">
        <f t="shared" si="9"/>
        <v xml:space="preserve"> </v>
      </c>
      <c r="Q236" s="145"/>
      <c r="V236" s="145"/>
    </row>
    <row r="237" spans="2:22" x14ac:dyDescent="0.25">
      <c r="B237" s="27"/>
      <c r="G237" s="145" t="str">
        <f t="shared" si="8"/>
        <v xml:space="preserve"> </v>
      </c>
      <c r="L237" s="145" t="str">
        <f t="shared" si="9"/>
        <v xml:space="preserve"> </v>
      </c>
      <c r="Q237" s="145"/>
      <c r="V237" s="145"/>
    </row>
    <row r="238" spans="2:22" x14ac:dyDescent="0.25">
      <c r="B238" s="27"/>
      <c r="G238" s="145" t="str">
        <f t="shared" si="8"/>
        <v xml:space="preserve"> </v>
      </c>
      <c r="L238" s="145" t="str">
        <f t="shared" si="9"/>
        <v xml:space="preserve"> </v>
      </c>
      <c r="Q238" s="145"/>
      <c r="V238" s="145"/>
    </row>
    <row r="239" spans="2:22" x14ac:dyDescent="0.25">
      <c r="B239" s="27"/>
      <c r="G239" s="145" t="str">
        <f t="shared" si="8"/>
        <v xml:space="preserve"> </v>
      </c>
      <c r="L239" s="145" t="str">
        <f t="shared" si="9"/>
        <v xml:space="preserve"> </v>
      </c>
      <c r="Q239" s="145"/>
      <c r="V239" s="145"/>
    </row>
    <row r="240" spans="2:22" x14ac:dyDescent="0.25">
      <c r="B240" s="27"/>
      <c r="G240" s="145" t="str">
        <f t="shared" si="8"/>
        <v xml:space="preserve"> </v>
      </c>
      <c r="L240" s="145" t="str">
        <f t="shared" si="9"/>
        <v xml:space="preserve"> </v>
      </c>
      <c r="Q240" s="145"/>
      <c r="V240" s="145"/>
    </row>
    <row r="241" spans="2:22" x14ac:dyDescent="0.25">
      <c r="B241" s="27"/>
      <c r="G241" s="145" t="str">
        <f t="shared" si="8"/>
        <v xml:space="preserve"> </v>
      </c>
      <c r="L241" s="145" t="str">
        <f t="shared" si="9"/>
        <v xml:space="preserve"> </v>
      </c>
      <c r="Q241" s="145"/>
      <c r="V241" s="145"/>
    </row>
    <row r="242" spans="2:22" x14ac:dyDescent="0.25">
      <c r="B242" s="27"/>
      <c r="G242" s="145" t="str">
        <f t="shared" si="8"/>
        <v xml:space="preserve"> </v>
      </c>
      <c r="L242" s="145" t="str">
        <f t="shared" si="9"/>
        <v xml:space="preserve"> </v>
      </c>
      <c r="Q242" s="145"/>
      <c r="V242" s="145"/>
    </row>
    <row r="243" spans="2:22" x14ac:dyDescent="0.25">
      <c r="B243" s="27"/>
      <c r="G243" s="145" t="str">
        <f t="shared" si="8"/>
        <v xml:space="preserve"> </v>
      </c>
      <c r="L243" s="145" t="str">
        <f t="shared" si="9"/>
        <v xml:space="preserve"> </v>
      </c>
      <c r="Q243" s="145"/>
      <c r="V243" s="145"/>
    </row>
    <row r="244" spans="2:22" x14ac:dyDescent="0.25">
      <c r="B244" s="27"/>
      <c r="G244" s="145" t="str">
        <f t="shared" si="8"/>
        <v xml:space="preserve"> </v>
      </c>
      <c r="L244" s="145" t="str">
        <f t="shared" si="9"/>
        <v xml:space="preserve"> </v>
      </c>
      <c r="Q244" s="145"/>
      <c r="V244" s="145"/>
    </row>
    <row r="245" spans="2:22" x14ac:dyDescent="0.25">
      <c r="B245" s="27"/>
      <c r="G245" s="145" t="str">
        <f t="shared" si="8"/>
        <v xml:space="preserve"> </v>
      </c>
      <c r="L245" s="145" t="str">
        <f t="shared" si="9"/>
        <v xml:space="preserve"> </v>
      </c>
      <c r="Q245" s="145"/>
      <c r="V245" s="145"/>
    </row>
    <row r="246" spans="2:22" x14ac:dyDescent="0.25">
      <c r="B246" s="27"/>
      <c r="G246" s="145" t="str">
        <f t="shared" si="8"/>
        <v xml:space="preserve"> </v>
      </c>
      <c r="L246" s="145" t="str">
        <f t="shared" si="9"/>
        <v xml:space="preserve"> </v>
      </c>
      <c r="Q246" s="145"/>
      <c r="V246" s="145"/>
    </row>
    <row r="247" spans="2:22" x14ac:dyDescent="0.25">
      <c r="B247" s="27"/>
      <c r="G247" s="145" t="str">
        <f t="shared" si="8"/>
        <v xml:space="preserve"> </v>
      </c>
      <c r="L247" s="145" t="str">
        <f t="shared" si="9"/>
        <v xml:space="preserve"> </v>
      </c>
      <c r="Q247" s="145"/>
      <c r="V247" s="145"/>
    </row>
    <row r="248" spans="2:22" x14ac:dyDescent="0.25">
      <c r="B248" s="27"/>
      <c r="G248" s="145" t="str">
        <f t="shared" si="8"/>
        <v xml:space="preserve"> </v>
      </c>
      <c r="L248" s="145" t="str">
        <f t="shared" si="9"/>
        <v xml:space="preserve"> </v>
      </c>
      <c r="Q248" s="145"/>
      <c r="V248" s="145"/>
    </row>
    <row r="249" spans="2:22" x14ac:dyDescent="0.25">
      <c r="B249" s="27"/>
      <c r="G249" s="145" t="str">
        <f t="shared" si="8"/>
        <v xml:space="preserve"> </v>
      </c>
      <c r="L249" s="145" t="str">
        <f t="shared" si="9"/>
        <v xml:space="preserve"> </v>
      </c>
      <c r="Q249" s="145"/>
      <c r="V249" s="145"/>
    </row>
    <row r="250" spans="2:22" x14ac:dyDescent="0.25">
      <c r="B250" s="27"/>
      <c r="G250" s="145" t="str">
        <f t="shared" si="8"/>
        <v xml:space="preserve"> </v>
      </c>
      <c r="L250" s="145" t="str">
        <f t="shared" si="9"/>
        <v xml:space="preserve"> </v>
      </c>
      <c r="Q250" s="145"/>
      <c r="V250" s="145"/>
    </row>
    <row r="251" spans="2:22" x14ac:dyDescent="0.25">
      <c r="B251" s="27"/>
      <c r="G251" s="145" t="str">
        <f t="shared" si="8"/>
        <v xml:space="preserve"> </v>
      </c>
      <c r="L251" s="145" t="str">
        <f t="shared" si="9"/>
        <v xml:space="preserve"> </v>
      </c>
      <c r="Q251" s="145"/>
      <c r="V251" s="145"/>
    </row>
    <row r="252" spans="2:22" x14ac:dyDescent="0.25">
      <c r="B252" s="27"/>
      <c r="G252" s="145" t="str">
        <f t="shared" si="8"/>
        <v xml:space="preserve"> </v>
      </c>
      <c r="L252" s="145" t="str">
        <f t="shared" si="9"/>
        <v xml:space="preserve"> </v>
      </c>
      <c r="Q252" s="145"/>
      <c r="V252" s="145"/>
    </row>
    <row r="253" spans="2:22" x14ac:dyDescent="0.25">
      <c r="B253" s="27"/>
      <c r="G253" s="145" t="str">
        <f t="shared" si="8"/>
        <v xml:space="preserve"> </v>
      </c>
      <c r="L253" s="145" t="str">
        <f t="shared" si="9"/>
        <v xml:space="preserve"> </v>
      </c>
      <c r="Q253" s="145"/>
      <c r="V253" s="145"/>
    </row>
    <row r="254" spans="2:22" x14ac:dyDescent="0.25">
      <c r="B254" s="27"/>
      <c r="G254" s="145" t="str">
        <f t="shared" si="8"/>
        <v xml:space="preserve"> </v>
      </c>
      <c r="L254" s="145" t="str">
        <f t="shared" si="9"/>
        <v xml:space="preserve"> </v>
      </c>
      <c r="Q254" s="145"/>
      <c r="V254" s="145"/>
    </row>
    <row r="255" spans="2:22" x14ac:dyDescent="0.25">
      <c r="B255" s="27"/>
      <c r="G255" s="145" t="str">
        <f t="shared" si="8"/>
        <v xml:space="preserve"> </v>
      </c>
      <c r="L255" s="145" t="str">
        <f t="shared" si="9"/>
        <v xml:space="preserve"> </v>
      </c>
      <c r="Q255" s="145"/>
      <c r="V255" s="145"/>
    </row>
    <row r="256" spans="2:22" x14ac:dyDescent="0.25">
      <c r="B256" s="27"/>
      <c r="G256" s="145" t="str">
        <f t="shared" si="8"/>
        <v xml:space="preserve"> </v>
      </c>
      <c r="L256" s="145" t="str">
        <f t="shared" si="9"/>
        <v xml:space="preserve"> </v>
      </c>
      <c r="Q256" s="145"/>
      <c r="V256" s="145"/>
    </row>
    <row r="257" spans="2:22" x14ac:dyDescent="0.25">
      <c r="B257" s="27"/>
      <c r="G257" s="145" t="str">
        <f t="shared" si="8"/>
        <v xml:space="preserve"> </v>
      </c>
      <c r="L257" s="145" t="str">
        <f t="shared" si="9"/>
        <v xml:space="preserve"> </v>
      </c>
      <c r="Q257" s="145"/>
      <c r="V257" s="145"/>
    </row>
    <row r="258" spans="2:22" x14ac:dyDescent="0.25">
      <c r="B258" s="27"/>
      <c r="G258" s="145" t="str">
        <f t="shared" si="8"/>
        <v xml:space="preserve"> </v>
      </c>
      <c r="L258" s="145" t="str">
        <f t="shared" si="9"/>
        <v xml:space="preserve"> </v>
      </c>
      <c r="Q258" s="145"/>
      <c r="V258" s="145"/>
    </row>
    <row r="259" spans="2:22" x14ac:dyDescent="0.25">
      <c r="B259" s="27"/>
      <c r="G259" s="145" t="str">
        <f t="shared" si="8"/>
        <v xml:space="preserve"> </v>
      </c>
      <c r="L259" s="145" t="str">
        <f t="shared" si="9"/>
        <v xml:space="preserve"> </v>
      </c>
      <c r="Q259" s="145"/>
      <c r="V259" s="145"/>
    </row>
    <row r="260" spans="2:22" x14ac:dyDescent="0.25">
      <c r="B260" s="27"/>
      <c r="G260" s="145" t="str">
        <f t="shared" si="8"/>
        <v xml:space="preserve"> </v>
      </c>
      <c r="L260" s="145" t="str">
        <f t="shared" si="9"/>
        <v xml:space="preserve"> </v>
      </c>
      <c r="Q260" s="145"/>
      <c r="V260" s="145"/>
    </row>
    <row r="261" spans="2:22" x14ac:dyDescent="0.25">
      <c r="B261" s="27"/>
      <c r="G261" s="145" t="str">
        <f t="shared" si="8"/>
        <v xml:space="preserve"> </v>
      </c>
      <c r="L261" s="145" t="str">
        <f t="shared" si="9"/>
        <v xml:space="preserve"> </v>
      </c>
      <c r="Q261" s="145"/>
      <c r="V261" s="145"/>
    </row>
    <row r="262" spans="2:22" x14ac:dyDescent="0.25">
      <c r="B262" s="27"/>
      <c r="G262" s="145" t="str">
        <f t="shared" si="8"/>
        <v xml:space="preserve"> </v>
      </c>
      <c r="L262" s="145" t="str">
        <f t="shared" si="9"/>
        <v xml:space="preserve"> </v>
      </c>
      <c r="Q262" s="145"/>
      <c r="V262" s="145"/>
    </row>
    <row r="263" spans="2:22" x14ac:dyDescent="0.25">
      <c r="B263" s="27"/>
      <c r="G263" s="145" t="str">
        <f t="shared" ref="G263:G326" si="10">IF(G262&lt;$E$6,(IF(OR(AND(G262&gt;=$E$12,G262&lt;$E$13),AND(G262&gt;=$E$14,G262&lt;$E$15)),$E$16/1440,$E$7/1440)+G262)," ")</f>
        <v xml:space="preserve"> </v>
      </c>
      <c r="L263" s="145" t="str">
        <f t="shared" ref="L263:L326" si="11">IF(L262&lt;$J$6,(IF(OR(AND(L262&gt;=$J$12,L262&lt;$J$13),AND(L262&gt;=$J$14,L262&lt;$J$15)),$J$16/1440,$J$7/1440)+L262)," ")</f>
        <v xml:space="preserve"> </v>
      </c>
      <c r="Q263" s="145"/>
      <c r="V263" s="145"/>
    </row>
    <row r="264" spans="2:22" x14ac:dyDescent="0.25">
      <c r="B264" s="27"/>
      <c r="G264" s="145" t="str">
        <f t="shared" si="10"/>
        <v xml:space="preserve"> </v>
      </c>
      <c r="L264" s="145" t="str">
        <f t="shared" si="11"/>
        <v xml:space="preserve"> </v>
      </c>
      <c r="Q264" s="145"/>
      <c r="V264" s="145"/>
    </row>
    <row r="265" spans="2:22" x14ac:dyDescent="0.25">
      <c r="B265" s="27"/>
      <c r="G265" s="145" t="str">
        <f t="shared" si="10"/>
        <v xml:space="preserve"> </v>
      </c>
      <c r="L265" s="145" t="str">
        <f t="shared" si="11"/>
        <v xml:space="preserve"> </v>
      </c>
      <c r="Q265" s="145"/>
      <c r="V265" s="145"/>
    </row>
    <row r="266" spans="2:22" x14ac:dyDescent="0.25">
      <c r="G266" s="145" t="str">
        <f t="shared" si="10"/>
        <v xml:space="preserve"> </v>
      </c>
      <c r="L266" s="145" t="str">
        <f t="shared" si="11"/>
        <v xml:space="preserve"> </v>
      </c>
      <c r="Q266" s="145"/>
      <c r="V266" s="145"/>
    </row>
    <row r="267" spans="2:22" x14ac:dyDescent="0.25">
      <c r="G267" s="145" t="str">
        <f t="shared" si="10"/>
        <v xml:space="preserve"> </v>
      </c>
      <c r="L267" s="145" t="str">
        <f t="shared" si="11"/>
        <v xml:space="preserve"> </v>
      </c>
      <c r="Q267" s="145"/>
      <c r="V267" s="145"/>
    </row>
    <row r="268" spans="2:22" x14ac:dyDescent="0.25">
      <c r="G268" s="145" t="str">
        <f t="shared" si="10"/>
        <v xml:space="preserve"> </v>
      </c>
      <c r="L268" s="145" t="str">
        <f t="shared" si="11"/>
        <v xml:space="preserve"> </v>
      </c>
      <c r="Q268" s="145"/>
      <c r="V268" s="145"/>
    </row>
    <row r="269" spans="2:22" x14ac:dyDescent="0.25">
      <c r="G269" s="145" t="str">
        <f t="shared" si="10"/>
        <v xml:space="preserve"> </v>
      </c>
      <c r="L269" s="145" t="str">
        <f t="shared" si="11"/>
        <v xml:space="preserve"> </v>
      </c>
      <c r="Q269" s="145"/>
      <c r="V269" s="145"/>
    </row>
    <row r="270" spans="2:22" x14ac:dyDescent="0.25">
      <c r="G270" s="145" t="str">
        <f t="shared" si="10"/>
        <v xml:space="preserve"> </v>
      </c>
      <c r="L270" s="145" t="str">
        <f t="shared" si="11"/>
        <v xml:space="preserve"> </v>
      </c>
      <c r="Q270" s="145"/>
      <c r="V270" s="145"/>
    </row>
    <row r="271" spans="2:22" x14ac:dyDescent="0.25">
      <c r="G271" s="145" t="str">
        <f t="shared" si="10"/>
        <v xml:space="preserve"> </v>
      </c>
      <c r="L271" s="145" t="str">
        <f t="shared" si="11"/>
        <v xml:space="preserve"> </v>
      </c>
      <c r="Q271" s="145"/>
      <c r="V271" s="145"/>
    </row>
    <row r="272" spans="2:22" x14ac:dyDescent="0.25">
      <c r="G272" s="145" t="str">
        <f t="shared" si="10"/>
        <v xml:space="preserve"> </v>
      </c>
      <c r="L272" s="145" t="str">
        <f t="shared" si="11"/>
        <v xml:space="preserve"> </v>
      </c>
      <c r="Q272" s="145"/>
      <c r="V272" s="145"/>
    </row>
    <row r="273" spans="7:22" x14ac:dyDescent="0.25">
      <c r="G273" s="145" t="str">
        <f t="shared" si="10"/>
        <v xml:space="preserve"> </v>
      </c>
      <c r="L273" s="145" t="str">
        <f t="shared" si="11"/>
        <v xml:space="preserve"> </v>
      </c>
      <c r="Q273" s="145"/>
      <c r="V273" s="145"/>
    </row>
    <row r="274" spans="7:22" x14ac:dyDescent="0.25">
      <c r="G274" s="145" t="str">
        <f t="shared" si="10"/>
        <v xml:space="preserve"> </v>
      </c>
      <c r="L274" s="145" t="str">
        <f t="shared" si="11"/>
        <v xml:space="preserve"> </v>
      </c>
      <c r="Q274" s="145"/>
      <c r="V274" s="145"/>
    </row>
    <row r="275" spans="7:22" x14ac:dyDescent="0.25">
      <c r="G275" s="145" t="str">
        <f t="shared" si="10"/>
        <v xml:space="preserve"> </v>
      </c>
      <c r="L275" s="145" t="str">
        <f t="shared" si="11"/>
        <v xml:space="preserve"> </v>
      </c>
      <c r="Q275" s="145"/>
      <c r="V275" s="145"/>
    </row>
    <row r="276" spans="7:22" x14ac:dyDescent="0.25">
      <c r="G276" s="145" t="str">
        <f t="shared" si="10"/>
        <v xml:space="preserve"> </v>
      </c>
      <c r="L276" s="145" t="str">
        <f t="shared" si="11"/>
        <v xml:space="preserve"> </v>
      </c>
      <c r="Q276" s="145"/>
      <c r="V276" s="145"/>
    </row>
    <row r="277" spans="7:22" x14ac:dyDescent="0.25">
      <c r="G277" s="145" t="str">
        <f t="shared" si="10"/>
        <v xml:space="preserve"> </v>
      </c>
      <c r="L277" s="145" t="str">
        <f t="shared" si="11"/>
        <v xml:space="preserve"> </v>
      </c>
      <c r="Q277" s="145"/>
      <c r="V277" s="145"/>
    </row>
    <row r="278" spans="7:22" x14ac:dyDescent="0.25">
      <c r="G278" s="145" t="str">
        <f t="shared" si="10"/>
        <v xml:space="preserve"> </v>
      </c>
      <c r="L278" s="145" t="str">
        <f t="shared" si="11"/>
        <v xml:space="preserve"> </v>
      </c>
      <c r="Q278" s="145"/>
      <c r="V278" s="145"/>
    </row>
    <row r="279" spans="7:22" x14ac:dyDescent="0.25">
      <c r="G279" s="145" t="str">
        <f t="shared" si="10"/>
        <v xml:space="preserve"> </v>
      </c>
      <c r="L279" s="145" t="str">
        <f t="shared" si="11"/>
        <v xml:space="preserve"> </v>
      </c>
      <c r="Q279" s="145"/>
      <c r="V279" s="145"/>
    </row>
    <row r="280" spans="7:22" x14ac:dyDescent="0.25">
      <c r="G280" s="145" t="str">
        <f t="shared" si="10"/>
        <v xml:space="preserve"> </v>
      </c>
      <c r="L280" s="145" t="str">
        <f t="shared" si="11"/>
        <v xml:space="preserve"> </v>
      </c>
      <c r="Q280" s="145"/>
      <c r="V280" s="145"/>
    </row>
    <row r="281" spans="7:22" x14ac:dyDescent="0.25">
      <c r="G281" s="145" t="str">
        <f t="shared" si="10"/>
        <v xml:space="preserve"> </v>
      </c>
      <c r="L281" s="145" t="str">
        <f t="shared" si="11"/>
        <v xml:space="preserve"> </v>
      </c>
      <c r="Q281" s="145"/>
      <c r="V281" s="145"/>
    </row>
    <row r="282" spans="7:22" x14ac:dyDescent="0.25">
      <c r="G282" s="145" t="str">
        <f t="shared" si="10"/>
        <v xml:space="preserve"> </v>
      </c>
      <c r="L282" s="145" t="str">
        <f t="shared" si="11"/>
        <v xml:space="preserve"> </v>
      </c>
      <c r="Q282" s="145"/>
      <c r="V282" s="145"/>
    </row>
    <row r="283" spans="7:22" x14ac:dyDescent="0.25">
      <c r="G283" s="145" t="str">
        <f t="shared" si="10"/>
        <v xml:space="preserve"> </v>
      </c>
      <c r="L283" s="145" t="str">
        <f t="shared" si="11"/>
        <v xml:space="preserve"> </v>
      </c>
      <c r="Q283" s="145"/>
      <c r="V283" s="145"/>
    </row>
    <row r="284" spans="7:22" x14ac:dyDescent="0.25">
      <c r="G284" s="145" t="str">
        <f t="shared" si="10"/>
        <v xml:space="preserve"> </v>
      </c>
      <c r="L284" s="145" t="str">
        <f t="shared" si="11"/>
        <v xml:space="preserve"> </v>
      </c>
      <c r="Q284" s="145"/>
      <c r="V284" s="145"/>
    </row>
    <row r="285" spans="7:22" x14ac:dyDescent="0.25">
      <c r="G285" s="145" t="str">
        <f t="shared" si="10"/>
        <v xml:space="preserve"> </v>
      </c>
      <c r="L285" s="145" t="str">
        <f t="shared" si="11"/>
        <v xml:space="preserve"> </v>
      </c>
      <c r="Q285" s="145"/>
      <c r="V285" s="145"/>
    </row>
    <row r="286" spans="7:22" x14ac:dyDescent="0.25">
      <c r="G286" s="145" t="str">
        <f t="shared" si="10"/>
        <v xml:space="preserve"> </v>
      </c>
      <c r="L286" s="145" t="str">
        <f t="shared" si="11"/>
        <v xml:space="preserve"> </v>
      </c>
      <c r="Q286" s="145"/>
      <c r="V286" s="145"/>
    </row>
    <row r="287" spans="7:22" x14ac:dyDescent="0.25">
      <c r="G287" s="145" t="str">
        <f t="shared" si="10"/>
        <v xml:space="preserve"> </v>
      </c>
      <c r="L287" s="145" t="str">
        <f t="shared" si="11"/>
        <v xml:space="preserve"> </v>
      </c>
      <c r="Q287" s="145"/>
      <c r="V287" s="145"/>
    </row>
    <row r="288" spans="7:22" x14ac:dyDescent="0.25">
      <c r="G288" s="145" t="str">
        <f t="shared" si="10"/>
        <v xml:space="preserve"> </v>
      </c>
      <c r="L288" s="145" t="str">
        <f t="shared" si="11"/>
        <v xml:space="preserve"> </v>
      </c>
      <c r="Q288" s="145"/>
      <c r="V288" s="145"/>
    </row>
    <row r="289" spans="7:22" x14ac:dyDescent="0.25">
      <c r="G289" s="145" t="str">
        <f t="shared" si="10"/>
        <v xml:space="preserve"> </v>
      </c>
      <c r="L289" s="145" t="str">
        <f t="shared" si="11"/>
        <v xml:space="preserve"> </v>
      </c>
      <c r="Q289" s="145"/>
      <c r="V289" s="145"/>
    </row>
    <row r="290" spans="7:22" x14ac:dyDescent="0.25">
      <c r="G290" s="145" t="str">
        <f t="shared" si="10"/>
        <v xml:space="preserve"> </v>
      </c>
      <c r="L290" s="145" t="str">
        <f t="shared" si="11"/>
        <v xml:space="preserve"> </v>
      </c>
      <c r="Q290" s="145"/>
      <c r="V290" s="145"/>
    </row>
    <row r="291" spans="7:22" x14ac:dyDescent="0.25">
      <c r="G291" s="145" t="str">
        <f t="shared" si="10"/>
        <v xml:space="preserve"> </v>
      </c>
      <c r="L291" s="145" t="str">
        <f t="shared" si="11"/>
        <v xml:space="preserve"> </v>
      </c>
      <c r="Q291" s="145"/>
      <c r="V291" s="145"/>
    </row>
    <row r="292" spans="7:22" x14ac:dyDescent="0.25">
      <c r="G292" s="145" t="str">
        <f t="shared" si="10"/>
        <v xml:space="preserve"> </v>
      </c>
      <c r="L292" s="145" t="str">
        <f t="shared" si="11"/>
        <v xml:space="preserve"> </v>
      </c>
      <c r="Q292" s="145"/>
      <c r="V292" s="145"/>
    </row>
    <row r="293" spans="7:22" x14ac:dyDescent="0.25">
      <c r="G293" s="145" t="str">
        <f t="shared" si="10"/>
        <v xml:space="preserve"> </v>
      </c>
      <c r="L293" s="145" t="str">
        <f t="shared" si="11"/>
        <v xml:space="preserve"> </v>
      </c>
      <c r="Q293" s="145"/>
      <c r="V293" s="145"/>
    </row>
    <row r="294" spans="7:22" x14ac:dyDescent="0.25">
      <c r="G294" s="145" t="str">
        <f t="shared" si="10"/>
        <v xml:space="preserve"> </v>
      </c>
      <c r="L294" s="145" t="str">
        <f t="shared" si="11"/>
        <v xml:space="preserve"> </v>
      </c>
      <c r="Q294" s="145"/>
      <c r="V294" s="145"/>
    </row>
    <row r="295" spans="7:22" x14ac:dyDescent="0.25">
      <c r="G295" s="145" t="str">
        <f t="shared" si="10"/>
        <v xml:space="preserve"> </v>
      </c>
      <c r="L295" s="145" t="str">
        <f t="shared" si="11"/>
        <v xml:space="preserve"> </v>
      </c>
      <c r="Q295" s="145"/>
      <c r="V295" s="145"/>
    </row>
    <row r="296" spans="7:22" x14ac:dyDescent="0.25">
      <c r="G296" s="145" t="str">
        <f t="shared" si="10"/>
        <v xml:space="preserve"> </v>
      </c>
      <c r="L296" s="145" t="str">
        <f t="shared" si="11"/>
        <v xml:space="preserve"> </v>
      </c>
      <c r="Q296" s="145"/>
      <c r="V296" s="145"/>
    </row>
    <row r="297" spans="7:22" x14ac:dyDescent="0.25">
      <c r="G297" s="145" t="str">
        <f t="shared" si="10"/>
        <v xml:space="preserve"> </v>
      </c>
      <c r="L297" s="145" t="str">
        <f t="shared" si="11"/>
        <v xml:space="preserve"> </v>
      </c>
      <c r="Q297" s="145"/>
      <c r="V297" s="145"/>
    </row>
    <row r="298" spans="7:22" x14ac:dyDescent="0.25">
      <c r="G298" s="145" t="str">
        <f t="shared" si="10"/>
        <v xml:space="preserve"> </v>
      </c>
      <c r="L298" s="145" t="str">
        <f t="shared" si="11"/>
        <v xml:space="preserve"> </v>
      </c>
      <c r="Q298" s="145"/>
      <c r="V298" s="145"/>
    </row>
    <row r="299" spans="7:22" x14ac:dyDescent="0.25">
      <c r="G299" s="145" t="str">
        <f t="shared" si="10"/>
        <v xml:space="preserve"> </v>
      </c>
      <c r="L299" s="145" t="str">
        <f t="shared" si="11"/>
        <v xml:space="preserve"> </v>
      </c>
      <c r="Q299" s="145"/>
      <c r="V299" s="145"/>
    </row>
    <row r="300" spans="7:22" x14ac:dyDescent="0.25">
      <c r="G300" s="145" t="str">
        <f t="shared" si="10"/>
        <v xml:space="preserve"> </v>
      </c>
      <c r="L300" s="145" t="str">
        <f t="shared" si="11"/>
        <v xml:space="preserve"> </v>
      </c>
      <c r="Q300" s="145"/>
      <c r="V300" s="145"/>
    </row>
    <row r="301" spans="7:22" x14ac:dyDescent="0.25">
      <c r="G301" s="145" t="str">
        <f t="shared" si="10"/>
        <v xml:space="preserve"> </v>
      </c>
      <c r="L301" s="145" t="str">
        <f t="shared" si="11"/>
        <v xml:space="preserve"> </v>
      </c>
      <c r="Q301" s="145"/>
      <c r="V301" s="145"/>
    </row>
    <row r="302" spans="7:22" x14ac:dyDescent="0.25">
      <c r="G302" s="145" t="str">
        <f t="shared" si="10"/>
        <v xml:space="preserve"> </v>
      </c>
      <c r="L302" s="145" t="str">
        <f t="shared" si="11"/>
        <v xml:space="preserve"> </v>
      </c>
      <c r="Q302" s="145"/>
      <c r="V302" s="145"/>
    </row>
    <row r="303" spans="7:22" x14ac:dyDescent="0.25">
      <c r="G303" s="145" t="str">
        <f t="shared" si="10"/>
        <v xml:space="preserve"> </v>
      </c>
      <c r="L303" s="145" t="str">
        <f t="shared" si="11"/>
        <v xml:space="preserve"> </v>
      </c>
      <c r="Q303" s="145"/>
      <c r="V303" s="145"/>
    </row>
    <row r="304" spans="7:22" x14ac:dyDescent="0.25">
      <c r="G304" s="145" t="str">
        <f t="shared" si="10"/>
        <v xml:space="preserve"> </v>
      </c>
      <c r="L304" s="145" t="str">
        <f t="shared" si="11"/>
        <v xml:space="preserve"> </v>
      </c>
      <c r="Q304" s="145"/>
      <c r="V304" s="145"/>
    </row>
    <row r="305" spans="7:22" x14ac:dyDescent="0.25">
      <c r="G305" s="145" t="str">
        <f t="shared" si="10"/>
        <v xml:space="preserve"> </v>
      </c>
      <c r="L305" s="145" t="str">
        <f t="shared" si="11"/>
        <v xml:space="preserve"> </v>
      </c>
      <c r="Q305" s="145"/>
      <c r="V305" s="145"/>
    </row>
    <row r="306" spans="7:22" x14ac:dyDescent="0.25">
      <c r="G306" s="145" t="str">
        <f t="shared" si="10"/>
        <v xml:space="preserve"> </v>
      </c>
      <c r="L306" s="145" t="str">
        <f t="shared" si="11"/>
        <v xml:space="preserve"> </v>
      </c>
      <c r="Q306" s="145"/>
      <c r="V306" s="145"/>
    </row>
    <row r="307" spans="7:22" x14ac:dyDescent="0.25">
      <c r="G307" s="145" t="str">
        <f t="shared" si="10"/>
        <v xml:space="preserve"> </v>
      </c>
      <c r="L307" s="145" t="str">
        <f t="shared" si="11"/>
        <v xml:space="preserve"> </v>
      </c>
      <c r="Q307" s="145"/>
      <c r="V307" s="145"/>
    </row>
    <row r="308" spans="7:22" x14ac:dyDescent="0.25">
      <c r="G308" s="145" t="str">
        <f t="shared" si="10"/>
        <v xml:space="preserve"> </v>
      </c>
      <c r="L308" s="145" t="str">
        <f t="shared" si="11"/>
        <v xml:space="preserve"> </v>
      </c>
      <c r="Q308" s="145"/>
      <c r="V308" s="145"/>
    </row>
    <row r="309" spans="7:22" x14ac:dyDescent="0.25">
      <c r="G309" s="145" t="str">
        <f t="shared" si="10"/>
        <v xml:space="preserve"> </v>
      </c>
      <c r="L309" s="145" t="str">
        <f t="shared" si="11"/>
        <v xml:space="preserve"> </v>
      </c>
      <c r="Q309" s="145"/>
      <c r="V309" s="145"/>
    </row>
    <row r="310" spans="7:22" x14ac:dyDescent="0.25">
      <c r="G310" s="145" t="str">
        <f t="shared" si="10"/>
        <v xml:space="preserve"> </v>
      </c>
      <c r="L310" s="145" t="str">
        <f t="shared" si="11"/>
        <v xml:space="preserve"> </v>
      </c>
      <c r="Q310" s="145"/>
      <c r="V310" s="145"/>
    </row>
    <row r="311" spans="7:22" x14ac:dyDescent="0.25">
      <c r="G311" s="145" t="str">
        <f t="shared" si="10"/>
        <v xml:space="preserve"> </v>
      </c>
      <c r="L311" s="145" t="str">
        <f t="shared" si="11"/>
        <v xml:space="preserve"> </v>
      </c>
      <c r="Q311" s="145"/>
      <c r="V311" s="145"/>
    </row>
    <row r="312" spans="7:22" x14ac:dyDescent="0.25">
      <c r="G312" s="145" t="str">
        <f t="shared" si="10"/>
        <v xml:space="preserve"> </v>
      </c>
      <c r="L312" s="145" t="str">
        <f t="shared" si="11"/>
        <v xml:space="preserve"> </v>
      </c>
      <c r="Q312" s="145"/>
      <c r="V312" s="145"/>
    </row>
    <row r="313" spans="7:22" x14ac:dyDescent="0.25">
      <c r="G313" s="145" t="str">
        <f t="shared" si="10"/>
        <v xml:space="preserve"> </v>
      </c>
      <c r="L313" s="145" t="str">
        <f t="shared" si="11"/>
        <v xml:space="preserve"> </v>
      </c>
      <c r="Q313" s="145"/>
      <c r="V313" s="145"/>
    </row>
    <row r="314" spans="7:22" x14ac:dyDescent="0.25">
      <c r="G314" s="145" t="str">
        <f t="shared" si="10"/>
        <v xml:space="preserve"> </v>
      </c>
      <c r="L314" s="145" t="str">
        <f t="shared" si="11"/>
        <v xml:space="preserve"> </v>
      </c>
      <c r="Q314" s="145"/>
      <c r="V314" s="145"/>
    </row>
    <row r="315" spans="7:22" x14ac:dyDescent="0.25">
      <c r="G315" s="145" t="str">
        <f t="shared" si="10"/>
        <v xml:space="preserve"> </v>
      </c>
      <c r="L315" s="145" t="str">
        <f t="shared" si="11"/>
        <v xml:space="preserve"> </v>
      </c>
      <c r="Q315" s="145"/>
      <c r="V315" s="145"/>
    </row>
    <row r="316" spans="7:22" x14ac:dyDescent="0.25">
      <c r="G316" s="145" t="str">
        <f t="shared" si="10"/>
        <v xml:space="preserve"> </v>
      </c>
      <c r="L316" s="145" t="str">
        <f t="shared" si="11"/>
        <v xml:space="preserve"> </v>
      </c>
      <c r="Q316" s="145"/>
      <c r="V316" s="145"/>
    </row>
    <row r="317" spans="7:22" x14ac:dyDescent="0.25">
      <c r="G317" s="145" t="str">
        <f t="shared" si="10"/>
        <v xml:space="preserve"> </v>
      </c>
      <c r="L317" s="145" t="str">
        <f t="shared" si="11"/>
        <v xml:space="preserve"> </v>
      </c>
      <c r="Q317" s="145"/>
      <c r="V317" s="145"/>
    </row>
    <row r="318" spans="7:22" x14ac:dyDescent="0.25">
      <c r="G318" s="145" t="str">
        <f t="shared" si="10"/>
        <v xml:space="preserve"> </v>
      </c>
      <c r="L318" s="145" t="str">
        <f t="shared" si="11"/>
        <v xml:space="preserve"> </v>
      </c>
      <c r="Q318" s="145"/>
      <c r="V318" s="145"/>
    </row>
    <row r="319" spans="7:22" x14ac:dyDescent="0.25">
      <c r="G319" s="145" t="str">
        <f t="shared" si="10"/>
        <v xml:space="preserve"> </v>
      </c>
      <c r="L319" s="145" t="str">
        <f t="shared" si="11"/>
        <v xml:space="preserve"> </v>
      </c>
      <c r="Q319" s="145"/>
      <c r="V319" s="145"/>
    </row>
    <row r="320" spans="7:22" x14ac:dyDescent="0.25">
      <c r="G320" s="145" t="str">
        <f t="shared" si="10"/>
        <v xml:space="preserve"> </v>
      </c>
      <c r="L320" s="145" t="str">
        <f t="shared" si="11"/>
        <v xml:space="preserve"> </v>
      </c>
      <c r="Q320" s="145"/>
      <c r="V320" s="145"/>
    </row>
    <row r="321" spans="7:22" x14ac:dyDescent="0.25">
      <c r="G321" s="145" t="str">
        <f t="shared" si="10"/>
        <v xml:space="preserve"> </v>
      </c>
      <c r="L321" s="145" t="str">
        <f t="shared" si="11"/>
        <v xml:space="preserve"> </v>
      </c>
      <c r="Q321" s="145"/>
      <c r="V321" s="145"/>
    </row>
    <row r="322" spans="7:22" x14ac:dyDescent="0.25">
      <c r="G322" s="145" t="str">
        <f t="shared" si="10"/>
        <v xml:space="preserve"> </v>
      </c>
      <c r="L322" s="145" t="str">
        <f t="shared" si="11"/>
        <v xml:space="preserve"> </v>
      </c>
      <c r="Q322" s="145"/>
      <c r="V322" s="145"/>
    </row>
    <row r="323" spans="7:22" x14ac:dyDescent="0.25">
      <c r="G323" s="145" t="str">
        <f t="shared" si="10"/>
        <v xml:space="preserve"> </v>
      </c>
      <c r="L323" s="145" t="str">
        <f t="shared" si="11"/>
        <v xml:space="preserve"> </v>
      </c>
      <c r="Q323" s="145"/>
      <c r="V323" s="145"/>
    </row>
    <row r="324" spans="7:22" x14ac:dyDescent="0.25">
      <c r="G324" s="145" t="str">
        <f t="shared" si="10"/>
        <v xml:space="preserve"> </v>
      </c>
      <c r="L324" s="145" t="str">
        <f t="shared" si="11"/>
        <v xml:space="preserve"> </v>
      </c>
      <c r="Q324" s="145"/>
      <c r="V324" s="145"/>
    </row>
    <row r="325" spans="7:22" x14ac:dyDescent="0.25">
      <c r="G325" s="145" t="str">
        <f t="shared" si="10"/>
        <v xml:space="preserve"> </v>
      </c>
      <c r="L325" s="145" t="str">
        <f t="shared" si="11"/>
        <v xml:space="preserve"> </v>
      </c>
      <c r="Q325" s="145"/>
      <c r="V325" s="145"/>
    </row>
    <row r="326" spans="7:22" x14ac:dyDescent="0.25">
      <c r="G326" s="145" t="str">
        <f t="shared" si="10"/>
        <v xml:space="preserve"> </v>
      </c>
      <c r="L326" s="145" t="str">
        <f t="shared" si="11"/>
        <v xml:space="preserve"> </v>
      </c>
      <c r="Q326" s="145"/>
      <c r="V326" s="145"/>
    </row>
    <row r="327" spans="7:22" x14ac:dyDescent="0.25">
      <c r="G327" s="145" t="str">
        <f t="shared" ref="G327:G390" si="12">IF(G326&lt;$E$6,(IF(OR(AND(G326&gt;=$E$12,G326&lt;$E$13),AND(G326&gt;=$E$14,G326&lt;$E$15)),$E$16/1440,$E$7/1440)+G326)," ")</f>
        <v xml:space="preserve"> </v>
      </c>
      <c r="L327" s="145" t="str">
        <f t="shared" ref="L327:L390" si="13">IF(L326&lt;$J$6,(IF(OR(AND(L326&gt;=$J$12,L326&lt;$J$13),AND(L326&gt;=$J$14,L326&lt;$J$15)),$J$16/1440,$J$7/1440)+L326)," ")</f>
        <v xml:space="preserve"> </v>
      </c>
      <c r="Q327" s="145"/>
      <c r="V327" s="145"/>
    </row>
    <row r="328" spans="7:22" x14ac:dyDescent="0.25">
      <c r="G328" s="145" t="str">
        <f t="shared" si="12"/>
        <v xml:space="preserve"> </v>
      </c>
      <c r="L328" s="145" t="str">
        <f t="shared" si="13"/>
        <v xml:space="preserve"> </v>
      </c>
      <c r="Q328" s="145"/>
      <c r="V328" s="145"/>
    </row>
    <row r="329" spans="7:22" x14ac:dyDescent="0.25">
      <c r="G329" s="145" t="str">
        <f t="shared" si="12"/>
        <v xml:space="preserve"> </v>
      </c>
      <c r="L329" s="145" t="str">
        <f t="shared" si="13"/>
        <v xml:space="preserve"> </v>
      </c>
      <c r="Q329" s="145"/>
      <c r="V329" s="145"/>
    </row>
    <row r="330" spans="7:22" x14ac:dyDescent="0.25">
      <c r="G330" s="145" t="str">
        <f t="shared" si="12"/>
        <v xml:space="preserve"> </v>
      </c>
      <c r="L330" s="145" t="str">
        <f t="shared" si="13"/>
        <v xml:space="preserve"> </v>
      </c>
      <c r="Q330" s="145"/>
      <c r="V330" s="145"/>
    </row>
    <row r="331" spans="7:22" x14ac:dyDescent="0.25">
      <c r="G331" s="145" t="str">
        <f t="shared" si="12"/>
        <v xml:space="preserve"> </v>
      </c>
      <c r="L331" s="145" t="str">
        <f t="shared" si="13"/>
        <v xml:space="preserve"> </v>
      </c>
      <c r="Q331" s="145"/>
      <c r="V331" s="145"/>
    </row>
    <row r="332" spans="7:22" x14ac:dyDescent="0.25">
      <c r="G332" s="145" t="str">
        <f t="shared" si="12"/>
        <v xml:space="preserve"> </v>
      </c>
      <c r="L332" s="145" t="str">
        <f t="shared" si="13"/>
        <v xml:space="preserve"> </v>
      </c>
      <c r="Q332" s="145"/>
      <c r="V332" s="145"/>
    </row>
    <row r="333" spans="7:22" x14ac:dyDescent="0.25">
      <c r="G333" s="145" t="str">
        <f t="shared" si="12"/>
        <v xml:space="preserve"> </v>
      </c>
      <c r="L333" s="145" t="str">
        <f t="shared" si="13"/>
        <v xml:space="preserve"> </v>
      </c>
      <c r="Q333" s="145"/>
      <c r="V333" s="145"/>
    </row>
    <row r="334" spans="7:22" x14ac:dyDescent="0.25">
      <c r="G334" s="145" t="str">
        <f t="shared" si="12"/>
        <v xml:space="preserve"> </v>
      </c>
      <c r="L334" s="145" t="str">
        <f t="shared" si="13"/>
        <v xml:space="preserve"> </v>
      </c>
      <c r="Q334" s="145"/>
      <c r="V334" s="145"/>
    </row>
    <row r="335" spans="7:22" x14ac:dyDescent="0.25">
      <c r="G335" s="145" t="str">
        <f t="shared" si="12"/>
        <v xml:space="preserve"> </v>
      </c>
      <c r="L335" s="145" t="str">
        <f t="shared" si="13"/>
        <v xml:space="preserve"> </v>
      </c>
      <c r="Q335" s="145"/>
      <c r="V335" s="145"/>
    </row>
    <row r="336" spans="7:22" x14ac:dyDescent="0.25">
      <c r="G336" s="145" t="str">
        <f t="shared" si="12"/>
        <v xml:space="preserve"> </v>
      </c>
      <c r="L336" s="145" t="str">
        <f t="shared" si="13"/>
        <v xml:space="preserve"> </v>
      </c>
      <c r="Q336" s="145"/>
      <c r="V336" s="145"/>
    </row>
    <row r="337" spans="7:22" x14ac:dyDescent="0.25">
      <c r="G337" s="145" t="str">
        <f t="shared" si="12"/>
        <v xml:space="preserve"> </v>
      </c>
      <c r="L337" s="145" t="str">
        <f t="shared" si="13"/>
        <v xml:space="preserve"> </v>
      </c>
      <c r="Q337" s="145"/>
      <c r="V337" s="145"/>
    </row>
    <row r="338" spans="7:22" x14ac:dyDescent="0.25">
      <c r="G338" s="145" t="str">
        <f t="shared" si="12"/>
        <v xml:space="preserve"> </v>
      </c>
      <c r="L338" s="145" t="str">
        <f t="shared" si="13"/>
        <v xml:space="preserve"> </v>
      </c>
      <c r="Q338" s="145"/>
      <c r="V338" s="145"/>
    </row>
    <row r="339" spans="7:22" x14ac:dyDescent="0.25">
      <c r="G339" s="145" t="str">
        <f t="shared" si="12"/>
        <v xml:space="preserve"> </v>
      </c>
      <c r="L339" s="145" t="str">
        <f t="shared" si="13"/>
        <v xml:space="preserve"> </v>
      </c>
      <c r="Q339" s="145"/>
      <c r="V339" s="145"/>
    </row>
    <row r="340" spans="7:22" x14ac:dyDescent="0.25">
      <c r="G340" s="145" t="str">
        <f t="shared" si="12"/>
        <v xml:space="preserve"> </v>
      </c>
      <c r="L340" s="145" t="str">
        <f t="shared" si="13"/>
        <v xml:space="preserve"> </v>
      </c>
      <c r="Q340" s="145"/>
      <c r="V340" s="145"/>
    </row>
    <row r="341" spans="7:22" x14ac:dyDescent="0.25">
      <c r="G341" s="145" t="str">
        <f t="shared" si="12"/>
        <v xml:space="preserve"> </v>
      </c>
      <c r="L341" s="145" t="str">
        <f t="shared" si="13"/>
        <v xml:space="preserve"> </v>
      </c>
      <c r="Q341" s="145"/>
      <c r="V341" s="145"/>
    </row>
    <row r="342" spans="7:22" x14ac:dyDescent="0.25">
      <c r="G342" s="145" t="str">
        <f t="shared" si="12"/>
        <v xml:space="preserve"> </v>
      </c>
      <c r="L342" s="145" t="str">
        <f t="shared" si="13"/>
        <v xml:space="preserve"> </v>
      </c>
      <c r="Q342" s="145"/>
      <c r="V342" s="145"/>
    </row>
    <row r="343" spans="7:22" x14ac:dyDescent="0.25">
      <c r="G343" s="145" t="str">
        <f t="shared" si="12"/>
        <v xml:space="preserve"> </v>
      </c>
      <c r="L343" s="145" t="str">
        <f t="shared" si="13"/>
        <v xml:space="preserve"> </v>
      </c>
      <c r="Q343" s="145"/>
      <c r="V343" s="145"/>
    </row>
    <row r="344" spans="7:22" x14ac:dyDescent="0.25">
      <c r="G344" s="145" t="str">
        <f t="shared" si="12"/>
        <v xml:space="preserve"> </v>
      </c>
      <c r="L344" s="145" t="str">
        <f t="shared" si="13"/>
        <v xml:space="preserve"> </v>
      </c>
      <c r="Q344" s="145"/>
      <c r="V344" s="145"/>
    </row>
    <row r="345" spans="7:22" x14ac:dyDescent="0.25">
      <c r="G345" s="145" t="str">
        <f t="shared" si="12"/>
        <v xml:space="preserve"> </v>
      </c>
      <c r="L345" s="145" t="str">
        <f t="shared" si="13"/>
        <v xml:space="preserve"> </v>
      </c>
      <c r="Q345" s="145"/>
      <c r="V345" s="145"/>
    </row>
    <row r="346" spans="7:22" x14ac:dyDescent="0.25">
      <c r="G346" s="145" t="str">
        <f t="shared" si="12"/>
        <v xml:space="preserve"> </v>
      </c>
      <c r="L346" s="145" t="str">
        <f t="shared" si="13"/>
        <v xml:space="preserve"> </v>
      </c>
      <c r="Q346" s="145"/>
      <c r="V346" s="145"/>
    </row>
    <row r="347" spans="7:22" x14ac:dyDescent="0.25">
      <c r="G347" s="145" t="str">
        <f t="shared" si="12"/>
        <v xml:space="preserve"> </v>
      </c>
      <c r="L347" s="145" t="str">
        <f t="shared" si="13"/>
        <v xml:space="preserve"> </v>
      </c>
      <c r="Q347" s="145"/>
      <c r="V347" s="145"/>
    </row>
    <row r="348" spans="7:22" x14ac:dyDescent="0.25">
      <c r="G348" s="145" t="str">
        <f t="shared" si="12"/>
        <v xml:space="preserve"> </v>
      </c>
      <c r="L348" s="145" t="str">
        <f t="shared" si="13"/>
        <v xml:space="preserve"> </v>
      </c>
      <c r="Q348" s="145"/>
      <c r="V348" s="145"/>
    </row>
    <row r="349" spans="7:22" x14ac:dyDescent="0.25">
      <c r="G349" s="145" t="str">
        <f t="shared" si="12"/>
        <v xml:space="preserve"> </v>
      </c>
      <c r="L349" s="145" t="str">
        <f t="shared" si="13"/>
        <v xml:space="preserve"> </v>
      </c>
      <c r="Q349" s="145"/>
      <c r="V349" s="145"/>
    </row>
    <row r="350" spans="7:22" x14ac:dyDescent="0.25">
      <c r="G350" s="145" t="str">
        <f t="shared" si="12"/>
        <v xml:space="preserve"> </v>
      </c>
      <c r="L350" s="145" t="str">
        <f t="shared" si="13"/>
        <v xml:space="preserve"> </v>
      </c>
      <c r="Q350" s="145"/>
      <c r="V350" s="145"/>
    </row>
    <row r="351" spans="7:22" x14ac:dyDescent="0.25">
      <c r="G351" s="145" t="str">
        <f t="shared" si="12"/>
        <v xml:space="preserve"> </v>
      </c>
      <c r="L351" s="145" t="str">
        <f t="shared" si="13"/>
        <v xml:space="preserve"> </v>
      </c>
      <c r="Q351" s="145"/>
      <c r="V351" s="145"/>
    </row>
    <row r="352" spans="7:22" x14ac:dyDescent="0.25">
      <c r="G352" s="145" t="str">
        <f t="shared" si="12"/>
        <v xml:space="preserve"> </v>
      </c>
      <c r="L352" s="145" t="str">
        <f t="shared" si="13"/>
        <v xml:space="preserve"> </v>
      </c>
      <c r="Q352" s="145"/>
      <c r="V352" s="145"/>
    </row>
    <row r="353" spans="7:22" x14ac:dyDescent="0.25">
      <c r="G353" s="145" t="str">
        <f t="shared" si="12"/>
        <v xml:space="preserve"> </v>
      </c>
      <c r="L353" s="145" t="str">
        <f t="shared" si="13"/>
        <v xml:space="preserve"> </v>
      </c>
      <c r="Q353" s="145"/>
      <c r="V353" s="145"/>
    </row>
    <row r="354" spans="7:22" x14ac:dyDescent="0.25">
      <c r="G354" s="145" t="str">
        <f t="shared" si="12"/>
        <v xml:space="preserve"> </v>
      </c>
      <c r="L354" s="145" t="str">
        <f t="shared" si="13"/>
        <v xml:space="preserve"> </v>
      </c>
      <c r="Q354" s="145"/>
      <c r="V354" s="145"/>
    </row>
    <row r="355" spans="7:22" x14ac:dyDescent="0.25">
      <c r="G355" s="145" t="str">
        <f t="shared" si="12"/>
        <v xml:space="preserve"> </v>
      </c>
      <c r="L355" s="145" t="str">
        <f t="shared" si="13"/>
        <v xml:space="preserve"> </v>
      </c>
      <c r="Q355" s="145"/>
      <c r="V355" s="145"/>
    </row>
    <row r="356" spans="7:22" x14ac:dyDescent="0.25">
      <c r="G356" s="145" t="str">
        <f t="shared" si="12"/>
        <v xml:space="preserve"> </v>
      </c>
      <c r="L356" s="145" t="str">
        <f t="shared" si="13"/>
        <v xml:space="preserve"> </v>
      </c>
      <c r="Q356" s="145"/>
      <c r="V356" s="145"/>
    </row>
    <row r="357" spans="7:22" x14ac:dyDescent="0.25">
      <c r="G357" s="145" t="str">
        <f t="shared" si="12"/>
        <v xml:space="preserve"> </v>
      </c>
      <c r="L357" s="145" t="str">
        <f t="shared" si="13"/>
        <v xml:space="preserve"> </v>
      </c>
      <c r="Q357" s="145"/>
      <c r="V357" s="145"/>
    </row>
    <row r="358" spans="7:22" x14ac:dyDescent="0.25">
      <c r="G358" s="145" t="str">
        <f t="shared" si="12"/>
        <v xml:space="preserve"> </v>
      </c>
      <c r="L358" s="145" t="str">
        <f t="shared" si="13"/>
        <v xml:space="preserve"> </v>
      </c>
      <c r="Q358" s="145"/>
      <c r="V358" s="145"/>
    </row>
    <row r="359" spans="7:22" x14ac:dyDescent="0.25">
      <c r="G359" s="145" t="str">
        <f t="shared" si="12"/>
        <v xml:space="preserve"> </v>
      </c>
      <c r="L359" s="145" t="str">
        <f t="shared" si="13"/>
        <v xml:space="preserve"> </v>
      </c>
      <c r="Q359" s="145"/>
      <c r="V359" s="145"/>
    </row>
    <row r="360" spans="7:22" x14ac:dyDescent="0.25">
      <c r="G360" s="145" t="str">
        <f t="shared" si="12"/>
        <v xml:space="preserve"> </v>
      </c>
      <c r="L360" s="145" t="str">
        <f t="shared" si="13"/>
        <v xml:space="preserve"> </v>
      </c>
      <c r="Q360" s="145"/>
      <c r="V360" s="145"/>
    </row>
    <row r="361" spans="7:22" x14ac:dyDescent="0.25">
      <c r="G361" s="145" t="str">
        <f t="shared" si="12"/>
        <v xml:space="preserve"> </v>
      </c>
      <c r="L361" s="145" t="str">
        <f t="shared" si="13"/>
        <v xml:space="preserve"> </v>
      </c>
      <c r="Q361" s="145"/>
      <c r="V361" s="145"/>
    </row>
    <row r="362" spans="7:22" x14ac:dyDescent="0.25">
      <c r="G362" s="145" t="str">
        <f t="shared" si="12"/>
        <v xml:space="preserve"> </v>
      </c>
      <c r="L362" s="145" t="str">
        <f t="shared" si="13"/>
        <v xml:space="preserve"> </v>
      </c>
      <c r="Q362" s="145"/>
      <c r="V362" s="145"/>
    </row>
    <row r="363" spans="7:22" x14ac:dyDescent="0.25">
      <c r="G363" s="145" t="str">
        <f t="shared" si="12"/>
        <v xml:space="preserve"> </v>
      </c>
      <c r="L363" s="145" t="str">
        <f t="shared" si="13"/>
        <v xml:space="preserve"> </v>
      </c>
      <c r="Q363" s="145"/>
      <c r="V363" s="145"/>
    </row>
    <row r="364" spans="7:22" x14ac:dyDescent="0.25">
      <c r="G364" s="145" t="str">
        <f t="shared" si="12"/>
        <v xml:space="preserve"> </v>
      </c>
      <c r="L364" s="145" t="str">
        <f t="shared" si="13"/>
        <v xml:space="preserve"> </v>
      </c>
      <c r="Q364" s="145"/>
      <c r="V364" s="145"/>
    </row>
    <row r="365" spans="7:22" x14ac:dyDescent="0.25">
      <c r="G365" s="145" t="str">
        <f t="shared" si="12"/>
        <v xml:space="preserve"> </v>
      </c>
      <c r="L365" s="145" t="str">
        <f t="shared" si="13"/>
        <v xml:space="preserve"> </v>
      </c>
      <c r="Q365" s="145"/>
      <c r="V365" s="145"/>
    </row>
    <row r="366" spans="7:22" x14ac:dyDescent="0.25">
      <c r="G366" s="145" t="str">
        <f t="shared" si="12"/>
        <v xml:space="preserve"> </v>
      </c>
      <c r="L366" s="145" t="str">
        <f t="shared" si="13"/>
        <v xml:space="preserve"> </v>
      </c>
      <c r="Q366" s="145"/>
      <c r="V366" s="145"/>
    </row>
    <row r="367" spans="7:22" x14ac:dyDescent="0.25">
      <c r="G367" s="145" t="str">
        <f t="shared" si="12"/>
        <v xml:space="preserve"> </v>
      </c>
      <c r="L367" s="145" t="str">
        <f t="shared" si="13"/>
        <v xml:space="preserve"> </v>
      </c>
      <c r="Q367" s="145"/>
      <c r="V367" s="145"/>
    </row>
    <row r="368" spans="7:22" x14ac:dyDescent="0.25">
      <c r="G368" s="145" t="str">
        <f t="shared" si="12"/>
        <v xml:space="preserve"> </v>
      </c>
      <c r="L368" s="145" t="str">
        <f t="shared" si="13"/>
        <v xml:space="preserve"> </v>
      </c>
      <c r="Q368" s="145"/>
      <c r="V368" s="145"/>
    </row>
    <row r="369" spans="7:22" x14ac:dyDescent="0.25">
      <c r="G369" s="145" t="str">
        <f t="shared" si="12"/>
        <v xml:space="preserve"> </v>
      </c>
      <c r="L369" s="145" t="str">
        <f t="shared" si="13"/>
        <v xml:space="preserve"> </v>
      </c>
      <c r="Q369" s="145"/>
      <c r="V369" s="145"/>
    </row>
    <row r="370" spans="7:22" x14ac:dyDescent="0.25">
      <c r="G370" s="145" t="str">
        <f t="shared" si="12"/>
        <v xml:space="preserve"> </v>
      </c>
      <c r="L370" s="145" t="str">
        <f t="shared" si="13"/>
        <v xml:space="preserve"> </v>
      </c>
      <c r="Q370" s="145"/>
      <c r="V370" s="145"/>
    </row>
    <row r="371" spans="7:22" x14ac:dyDescent="0.25">
      <c r="G371" s="145" t="str">
        <f t="shared" si="12"/>
        <v xml:space="preserve"> </v>
      </c>
      <c r="L371" s="145" t="str">
        <f t="shared" si="13"/>
        <v xml:space="preserve"> </v>
      </c>
      <c r="Q371" s="145"/>
      <c r="V371" s="145"/>
    </row>
    <row r="372" spans="7:22" x14ac:dyDescent="0.25">
      <c r="G372" s="145" t="str">
        <f t="shared" si="12"/>
        <v xml:space="preserve"> </v>
      </c>
      <c r="L372" s="145" t="str">
        <f t="shared" si="13"/>
        <v xml:space="preserve"> </v>
      </c>
      <c r="Q372" s="145"/>
      <c r="V372" s="145"/>
    </row>
    <row r="373" spans="7:22" x14ac:dyDescent="0.25">
      <c r="G373" s="145" t="str">
        <f t="shared" si="12"/>
        <v xml:space="preserve"> </v>
      </c>
      <c r="L373" s="145" t="str">
        <f t="shared" si="13"/>
        <v xml:space="preserve"> </v>
      </c>
      <c r="Q373" s="145"/>
      <c r="V373" s="145"/>
    </row>
    <row r="374" spans="7:22" x14ac:dyDescent="0.25">
      <c r="G374" s="145" t="str">
        <f t="shared" si="12"/>
        <v xml:space="preserve"> </v>
      </c>
      <c r="L374" s="145" t="str">
        <f t="shared" si="13"/>
        <v xml:space="preserve"> </v>
      </c>
      <c r="Q374" s="145"/>
      <c r="V374" s="145"/>
    </row>
    <row r="375" spans="7:22" x14ac:dyDescent="0.25">
      <c r="G375" s="145" t="str">
        <f t="shared" si="12"/>
        <v xml:space="preserve"> </v>
      </c>
      <c r="L375" s="145" t="str">
        <f t="shared" si="13"/>
        <v xml:space="preserve"> </v>
      </c>
      <c r="Q375" s="145"/>
      <c r="V375" s="145"/>
    </row>
    <row r="376" spans="7:22" x14ac:dyDescent="0.25">
      <c r="G376" s="145" t="str">
        <f t="shared" si="12"/>
        <v xml:space="preserve"> </v>
      </c>
      <c r="L376" s="145" t="str">
        <f t="shared" si="13"/>
        <v xml:space="preserve"> </v>
      </c>
      <c r="Q376" s="145"/>
      <c r="V376" s="145"/>
    </row>
    <row r="377" spans="7:22" x14ac:dyDescent="0.25">
      <c r="G377" s="145" t="str">
        <f t="shared" si="12"/>
        <v xml:space="preserve"> </v>
      </c>
      <c r="L377" s="145" t="str">
        <f t="shared" si="13"/>
        <v xml:space="preserve"> </v>
      </c>
      <c r="Q377" s="145"/>
      <c r="V377" s="145"/>
    </row>
    <row r="378" spans="7:22" x14ac:dyDescent="0.25">
      <c r="G378" s="145" t="str">
        <f t="shared" si="12"/>
        <v xml:space="preserve"> </v>
      </c>
      <c r="L378" s="145" t="str">
        <f t="shared" si="13"/>
        <v xml:space="preserve"> </v>
      </c>
      <c r="Q378" s="145"/>
      <c r="V378" s="145"/>
    </row>
    <row r="379" spans="7:22" x14ac:dyDescent="0.25">
      <c r="G379" s="145" t="str">
        <f t="shared" si="12"/>
        <v xml:space="preserve"> </v>
      </c>
      <c r="L379" s="145" t="str">
        <f t="shared" si="13"/>
        <v xml:space="preserve"> </v>
      </c>
      <c r="Q379" s="145"/>
      <c r="V379" s="145"/>
    </row>
    <row r="380" spans="7:22" x14ac:dyDescent="0.25">
      <c r="G380" s="145" t="str">
        <f t="shared" si="12"/>
        <v xml:space="preserve"> </v>
      </c>
      <c r="L380" s="145" t="str">
        <f t="shared" si="13"/>
        <v xml:space="preserve"> </v>
      </c>
      <c r="Q380" s="145"/>
      <c r="V380" s="145"/>
    </row>
    <row r="381" spans="7:22" x14ac:dyDescent="0.25">
      <c r="G381" s="145" t="str">
        <f t="shared" si="12"/>
        <v xml:space="preserve"> </v>
      </c>
      <c r="L381" s="145" t="str">
        <f t="shared" si="13"/>
        <v xml:space="preserve"> </v>
      </c>
      <c r="Q381" s="145"/>
      <c r="V381" s="145"/>
    </row>
    <row r="382" spans="7:22" x14ac:dyDescent="0.25">
      <c r="G382" s="145" t="str">
        <f t="shared" si="12"/>
        <v xml:space="preserve"> </v>
      </c>
      <c r="L382" s="145" t="str">
        <f t="shared" si="13"/>
        <v xml:space="preserve"> </v>
      </c>
      <c r="Q382" s="145"/>
      <c r="V382" s="145"/>
    </row>
    <row r="383" spans="7:22" x14ac:dyDescent="0.25">
      <c r="G383" s="145" t="str">
        <f t="shared" si="12"/>
        <v xml:space="preserve"> </v>
      </c>
      <c r="L383" s="145" t="str">
        <f t="shared" si="13"/>
        <v xml:space="preserve"> </v>
      </c>
      <c r="Q383" s="145"/>
      <c r="V383" s="145"/>
    </row>
    <row r="384" spans="7:22" x14ac:dyDescent="0.25">
      <c r="G384" s="145" t="str">
        <f t="shared" si="12"/>
        <v xml:space="preserve"> </v>
      </c>
      <c r="L384" s="145" t="str">
        <f t="shared" si="13"/>
        <v xml:space="preserve"> </v>
      </c>
      <c r="Q384" s="145"/>
      <c r="V384" s="145"/>
    </row>
    <row r="385" spans="7:22" x14ac:dyDescent="0.25">
      <c r="G385" s="145" t="str">
        <f t="shared" si="12"/>
        <v xml:space="preserve"> </v>
      </c>
      <c r="L385" s="145" t="str">
        <f t="shared" si="13"/>
        <v xml:space="preserve"> </v>
      </c>
      <c r="Q385" s="145"/>
      <c r="V385" s="145"/>
    </row>
    <row r="386" spans="7:22" x14ac:dyDescent="0.25">
      <c r="G386" s="145" t="str">
        <f t="shared" si="12"/>
        <v xml:space="preserve"> </v>
      </c>
      <c r="L386" s="145" t="str">
        <f t="shared" si="13"/>
        <v xml:space="preserve"> </v>
      </c>
      <c r="Q386" s="145"/>
      <c r="V386" s="145"/>
    </row>
    <row r="387" spans="7:22" x14ac:dyDescent="0.25">
      <c r="G387" s="145" t="str">
        <f t="shared" si="12"/>
        <v xml:space="preserve"> </v>
      </c>
      <c r="L387" s="145" t="str">
        <f t="shared" si="13"/>
        <v xml:space="preserve"> </v>
      </c>
      <c r="Q387" s="145"/>
      <c r="V387" s="145"/>
    </row>
    <row r="388" spans="7:22" x14ac:dyDescent="0.25">
      <c r="G388" s="145" t="str">
        <f t="shared" si="12"/>
        <v xml:space="preserve"> </v>
      </c>
      <c r="L388" s="145" t="str">
        <f t="shared" si="13"/>
        <v xml:space="preserve"> </v>
      </c>
      <c r="Q388" s="145"/>
      <c r="V388" s="145"/>
    </row>
    <row r="389" spans="7:22" x14ac:dyDescent="0.25">
      <c r="G389" s="145" t="str">
        <f t="shared" si="12"/>
        <v xml:space="preserve"> </v>
      </c>
      <c r="L389" s="145" t="str">
        <f t="shared" si="13"/>
        <v xml:space="preserve"> </v>
      </c>
      <c r="Q389" s="145"/>
      <c r="V389" s="145"/>
    </row>
    <row r="390" spans="7:22" x14ac:dyDescent="0.25">
      <c r="G390" s="145" t="str">
        <f t="shared" si="12"/>
        <v xml:space="preserve"> </v>
      </c>
      <c r="L390" s="145" t="str">
        <f t="shared" si="13"/>
        <v xml:space="preserve"> </v>
      </c>
      <c r="Q390" s="145"/>
      <c r="V390" s="145"/>
    </row>
    <row r="391" spans="7:22" x14ac:dyDescent="0.25">
      <c r="G391" s="145" t="str">
        <f t="shared" ref="G391:G444" si="14">IF(G390&lt;$E$6,(IF(OR(AND(G390&gt;=$E$12,G390&lt;$E$13),AND(G390&gt;=$E$14,G390&lt;$E$15)),$E$16/1440,$E$7/1440)+G390)," ")</f>
        <v xml:space="preserve"> </v>
      </c>
      <c r="L391" s="145" t="str">
        <f t="shared" ref="L391:L444" si="15">IF(L390&lt;$J$6,(IF(OR(AND(L390&gt;=$J$12,L390&lt;$J$13),AND(L390&gt;=$J$14,L390&lt;$J$15)),$J$16/1440,$J$7/1440)+L390)," ")</f>
        <v xml:space="preserve"> </v>
      </c>
      <c r="Q391" s="145"/>
      <c r="V391" s="145"/>
    </row>
    <row r="392" spans="7:22" x14ac:dyDescent="0.25">
      <c r="G392" s="145" t="str">
        <f t="shared" si="14"/>
        <v xml:space="preserve"> </v>
      </c>
      <c r="L392" s="145" t="str">
        <f t="shared" si="15"/>
        <v xml:space="preserve"> </v>
      </c>
      <c r="Q392" s="145"/>
      <c r="V392" s="145"/>
    </row>
    <row r="393" spans="7:22" x14ac:dyDescent="0.25">
      <c r="G393" s="145" t="str">
        <f t="shared" si="14"/>
        <v xml:space="preserve"> </v>
      </c>
      <c r="L393" s="145" t="str">
        <f t="shared" si="15"/>
        <v xml:space="preserve"> </v>
      </c>
      <c r="Q393" s="145"/>
      <c r="V393" s="145"/>
    </row>
    <row r="394" spans="7:22" x14ac:dyDescent="0.25">
      <c r="G394" s="145" t="str">
        <f t="shared" si="14"/>
        <v xml:space="preserve"> </v>
      </c>
      <c r="L394" s="145" t="str">
        <f t="shared" si="15"/>
        <v xml:space="preserve"> </v>
      </c>
      <c r="Q394" s="145"/>
      <c r="V394" s="145"/>
    </row>
    <row r="395" spans="7:22" x14ac:dyDescent="0.25">
      <c r="G395" s="145" t="str">
        <f t="shared" si="14"/>
        <v xml:space="preserve"> </v>
      </c>
      <c r="L395" s="145" t="str">
        <f t="shared" si="15"/>
        <v xml:space="preserve"> </v>
      </c>
      <c r="Q395" s="145"/>
      <c r="V395" s="145"/>
    </row>
    <row r="396" spans="7:22" x14ac:dyDescent="0.25">
      <c r="G396" s="145" t="str">
        <f t="shared" si="14"/>
        <v xml:space="preserve"> </v>
      </c>
      <c r="L396" s="145" t="str">
        <f t="shared" si="15"/>
        <v xml:space="preserve"> </v>
      </c>
      <c r="Q396" s="145"/>
      <c r="V396" s="145"/>
    </row>
    <row r="397" spans="7:22" x14ac:dyDescent="0.25">
      <c r="G397" s="145" t="str">
        <f t="shared" si="14"/>
        <v xml:space="preserve"> </v>
      </c>
      <c r="L397" s="145" t="str">
        <f t="shared" si="15"/>
        <v xml:space="preserve"> </v>
      </c>
      <c r="Q397" s="145"/>
      <c r="V397" s="145"/>
    </row>
    <row r="398" spans="7:22" x14ac:dyDescent="0.25">
      <c r="G398" s="145" t="str">
        <f t="shared" si="14"/>
        <v xml:space="preserve"> </v>
      </c>
      <c r="L398" s="145" t="str">
        <f t="shared" si="15"/>
        <v xml:space="preserve"> </v>
      </c>
      <c r="Q398" s="145"/>
      <c r="V398" s="145"/>
    </row>
    <row r="399" spans="7:22" x14ac:dyDescent="0.25">
      <c r="G399" s="145" t="str">
        <f t="shared" si="14"/>
        <v xml:space="preserve"> </v>
      </c>
      <c r="L399" s="145" t="str">
        <f t="shared" si="15"/>
        <v xml:space="preserve"> </v>
      </c>
      <c r="Q399" s="145"/>
      <c r="V399" s="145"/>
    </row>
    <row r="400" spans="7:22" x14ac:dyDescent="0.25">
      <c r="G400" s="145" t="str">
        <f t="shared" si="14"/>
        <v xml:space="preserve"> </v>
      </c>
      <c r="L400" s="145" t="str">
        <f t="shared" si="15"/>
        <v xml:space="preserve"> </v>
      </c>
      <c r="Q400" s="145"/>
      <c r="V400" s="145"/>
    </row>
    <row r="401" spans="7:22" x14ac:dyDescent="0.25">
      <c r="G401" s="145" t="str">
        <f t="shared" si="14"/>
        <v xml:space="preserve"> </v>
      </c>
      <c r="L401" s="145" t="str">
        <f t="shared" si="15"/>
        <v xml:space="preserve"> </v>
      </c>
      <c r="Q401" s="145"/>
      <c r="V401" s="145"/>
    </row>
    <row r="402" spans="7:22" x14ac:dyDescent="0.25">
      <c r="G402" s="145" t="str">
        <f t="shared" si="14"/>
        <v xml:space="preserve"> </v>
      </c>
      <c r="L402" s="145" t="str">
        <f t="shared" si="15"/>
        <v xml:space="preserve"> </v>
      </c>
      <c r="Q402" s="145"/>
      <c r="V402" s="145"/>
    </row>
    <row r="403" spans="7:22" x14ac:dyDescent="0.25">
      <c r="G403" s="145" t="str">
        <f t="shared" si="14"/>
        <v xml:space="preserve"> </v>
      </c>
      <c r="L403" s="145" t="str">
        <f t="shared" si="15"/>
        <v xml:space="preserve"> </v>
      </c>
      <c r="Q403" s="145"/>
      <c r="V403" s="145"/>
    </row>
    <row r="404" spans="7:22" x14ac:dyDescent="0.25">
      <c r="G404" s="145" t="str">
        <f t="shared" si="14"/>
        <v xml:space="preserve"> </v>
      </c>
      <c r="L404" s="145" t="str">
        <f t="shared" si="15"/>
        <v xml:space="preserve"> </v>
      </c>
      <c r="Q404" s="145"/>
      <c r="V404" s="145"/>
    </row>
    <row r="405" spans="7:22" x14ac:dyDescent="0.25">
      <c r="G405" s="145" t="str">
        <f t="shared" si="14"/>
        <v xml:space="preserve"> </v>
      </c>
      <c r="L405" s="145" t="str">
        <f t="shared" si="15"/>
        <v xml:space="preserve"> </v>
      </c>
      <c r="Q405" s="145"/>
      <c r="V405" s="145"/>
    </row>
    <row r="406" spans="7:22" x14ac:dyDescent="0.25">
      <c r="G406" s="145" t="str">
        <f t="shared" si="14"/>
        <v xml:space="preserve"> </v>
      </c>
      <c r="L406" s="145" t="str">
        <f t="shared" si="15"/>
        <v xml:space="preserve"> </v>
      </c>
      <c r="Q406" s="145"/>
      <c r="V406" s="145"/>
    </row>
    <row r="407" spans="7:22" x14ac:dyDescent="0.25">
      <c r="G407" s="145" t="str">
        <f t="shared" si="14"/>
        <v xml:space="preserve"> </v>
      </c>
      <c r="L407" s="145" t="str">
        <f t="shared" si="15"/>
        <v xml:space="preserve"> </v>
      </c>
      <c r="Q407" s="145"/>
      <c r="V407" s="145"/>
    </row>
    <row r="408" spans="7:22" x14ac:dyDescent="0.25">
      <c r="G408" s="145" t="str">
        <f t="shared" si="14"/>
        <v xml:space="preserve"> </v>
      </c>
      <c r="L408" s="145" t="str">
        <f t="shared" si="15"/>
        <v xml:space="preserve"> </v>
      </c>
      <c r="Q408" s="145"/>
      <c r="V408" s="145"/>
    </row>
    <row r="409" spans="7:22" x14ac:dyDescent="0.25">
      <c r="G409" s="145" t="str">
        <f t="shared" si="14"/>
        <v xml:space="preserve"> </v>
      </c>
      <c r="L409" s="145" t="str">
        <f t="shared" si="15"/>
        <v xml:space="preserve"> </v>
      </c>
      <c r="Q409" s="145"/>
      <c r="V409" s="145"/>
    </row>
    <row r="410" spans="7:22" x14ac:dyDescent="0.25">
      <c r="G410" s="145" t="str">
        <f t="shared" si="14"/>
        <v xml:space="preserve"> </v>
      </c>
      <c r="L410" s="145" t="str">
        <f t="shared" si="15"/>
        <v xml:space="preserve"> </v>
      </c>
      <c r="Q410" s="145"/>
      <c r="V410" s="145"/>
    </row>
    <row r="411" spans="7:22" x14ac:dyDescent="0.25">
      <c r="G411" s="145" t="str">
        <f t="shared" si="14"/>
        <v xml:space="preserve"> </v>
      </c>
      <c r="L411" s="145" t="str">
        <f t="shared" si="15"/>
        <v xml:space="preserve"> </v>
      </c>
      <c r="Q411" s="145"/>
      <c r="V411" s="145"/>
    </row>
    <row r="412" spans="7:22" x14ac:dyDescent="0.25">
      <c r="G412" s="145" t="str">
        <f t="shared" si="14"/>
        <v xml:space="preserve"> </v>
      </c>
      <c r="L412" s="145" t="str">
        <f t="shared" si="15"/>
        <v xml:space="preserve"> </v>
      </c>
      <c r="Q412" s="145"/>
      <c r="V412" s="145"/>
    </row>
    <row r="413" spans="7:22" x14ac:dyDescent="0.25">
      <c r="G413" s="145" t="str">
        <f t="shared" si="14"/>
        <v xml:space="preserve"> </v>
      </c>
      <c r="L413" s="145" t="str">
        <f t="shared" si="15"/>
        <v xml:space="preserve"> </v>
      </c>
      <c r="Q413" s="145"/>
      <c r="V413" s="145"/>
    </row>
    <row r="414" spans="7:22" x14ac:dyDescent="0.25">
      <c r="G414" s="145" t="str">
        <f t="shared" si="14"/>
        <v xml:space="preserve"> </v>
      </c>
      <c r="L414" s="145" t="str">
        <f t="shared" si="15"/>
        <v xml:space="preserve"> </v>
      </c>
      <c r="Q414" s="145"/>
      <c r="V414" s="145"/>
    </row>
    <row r="415" spans="7:22" x14ac:dyDescent="0.25">
      <c r="G415" s="145" t="str">
        <f t="shared" si="14"/>
        <v xml:space="preserve"> </v>
      </c>
      <c r="L415" s="145" t="str">
        <f t="shared" si="15"/>
        <v xml:space="preserve"> </v>
      </c>
      <c r="Q415" s="145"/>
      <c r="V415" s="145"/>
    </row>
    <row r="416" spans="7:22" x14ac:dyDescent="0.25">
      <c r="G416" s="145" t="str">
        <f t="shared" si="14"/>
        <v xml:space="preserve"> </v>
      </c>
      <c r="L416" s="145" t="str">
        <f t="shared" si="15"/>
        <v xml:space="preserve"> </v>
      </c>
      <c r="Q416" s="145"/>
      <c r="V416" s="145"/>
    </row>
    <row r="417" spans="7:22" x14ac:dyDescent="0.25">
      <c r="G417" s="145" t="str">
        <f t="shared" si="14"/>
        <v xml:space="preserve"> </v>
      </c>
      <c r="L417" s="145" t="str">
        <f t="shared" si="15"/>
        <v xml:space="preserve"> </v>
      </c>
      <c r="Q417" s="145"/>
      <c r="V417" s="145"/>
    </row>
    <row r="418" spans="7:22" x14ac:dyDescent="0.25">
      <c r="G418" s="145" t="str">
        <f t="shared" si="14"/>
        <v xml:space="preserve"> </v>
      </c>
      <c r="L418" s="145" t="str">
        <f t="shared" si="15"/>
        <v xml:space="preserve"> </v>
      </c>
      <c r="Q418" s="145"/>
      <c r="V418" s="145"/>
    </row>
    <row r="419" spans="7:22" x14ac:dyDescent="0.25">
      <c r="G419" s="145" t="str">
        <f t="shared" si="14"/>
        <v xml:space="preserve"> </v>
      </c>
      <c r="L419" s="145" t="str">
        <f t="shared" si="15"/>
        <v xml:space="preserve"> </v>
      </c>
      <c r="Q419" s="145"/>
      <c r="V419" s="145"/>
    </row>
    <row r="420" spans="7:22" x14ac:dyDescent="0.25">
      <c r="G420" s="145" t="str">
        <f t="shared" si="14"/>
        <v xml:space="preserve"> </v>
      </c>
      <c r="L420" s="145" t="str">
        <f t="shared" si="15"/>
        <v xml:space="preserve"> </v>
      </c>
      <c r="Q420" s="145"/>
      <c r="V420" s="145"/>
    </row>
    <row r="421" spans="7:22" x14ac:dyDescent="0.25">
      <c r="G421" s="145" t="str">
        <f t="shared" si="14"/>
        <v xml:space="preserve"> </v>
      </c>
      <c r="L421" s="145" t="str">
        <f t="shared" si="15"/>
        <v xml:space="preserve"> </v>
      </c>
      <c r="Q421" s="145"/>
      <c r="V421" s="145"/>
    </row>
    <row r="422" spans="7:22" x14ac:dyDescent="0.25">
      <c r="G422" s="145" t="str">
        <f t="shared" si="14"/>
        <v xml:space="preserve"> </v>
      </c>
      <c r="L422" s="145" t="str">
        <f t="shared" si="15"/>
        <v xml:space="preserve"> </v>
      </c>
      <c r="Q422" s="145"/>
      <c r="V422" s="145"/>
    </row>
    <row r="423" spans="7:22" x14ac:dyDescent="0.25">
      <c r="G423" s="145" t="str">
        <f t="shared" si="14"/>
        <v xml:space="preserve"> </v>
      </c>
      <c r="L423" s="145" t="str">
        <f t="shared" si="15"/>
        <v xml:space="preserve"> </v>
      </c>
      <c r="Q423" s="145"/>
      <c r="V423" s="145"/>
    </row>
    <row r="424" spans="7:22" x14ac:dyDescent="0.25">
      <c r="G424" s="145" t="str">
        <f t="shared" si="14"/>
        <v xml:space="preserve"> </v>
      </c>
      <c r="L424" s="145" t="str">
        <f t="shared" si="15"/>
        <v xml:space="preserve"> </v>
      </c>
      <c r="Q424" s="145"/>
      <c r="V424" s="145"/>
    </row>
    <row r="425" spans="7:22" x14ac:dyDescent="0.25">
      <c r="G425" s="145" t="str">
        <f t="shared" si="14"/>
        <v xml:space="preserve"> </v>
      </c>
      <c r="L425" s="145" t="str">
        <f t="shared" si="15"/>
        <v xml:space="preserve"> </v>
      </c>
      <c r="Q425" s="145"/>
      <c r="V425" s="145"/>
    </row>
    <row r="426" spans="7:22" x14ac:dyDescent="0.25">
      <c r="G426" s="145" t="str">
        <f t="shared" si="14"/>
        <v xml:space="preserve"> </v>
      </c>
      <c r="L426" s="145" t="str">
        <f t="shared" si="15"/>
        <v xml:space="preserve"> </v>
      </c>
      <c r="Q426" s="145"/>
      <c r="V426" s="145"/>
    </row>
    <row r="427" spans="7:22" x14ac:dyDescent="0.25">
      <c r="G427" s="145" t="str">
        <f t="shared" si="14"/>
        <v xml:space="preserve"> </v>
      </c>
      <c r="L427" s="145" t="str">
        <f t="shared" si="15"/>
        <v xml:space="preserve"> </v>
      </c>
      <c r="Q427" s="145"/>
      <c r="V427" s="145"/>
    </row>
    <row r="428" spans="7:22" x14ac:dyDescent="0.25">
      <c r="G428" s="145" t="str">
        <f t="shared" si="14"/>
        <v xml:space="preserve"> </v>
      </c>
      <c r="L428" s="145" t="str">
        <f t="shared" si="15"/>
        <v xml:space="preserve"> </v>
      </c>
      <c r="Q428" s="145"/>
      <c r="V428" s="145"/>
    </row>
    <row r="429" spans="7:22" x14ac:dyDescent="0.25">
      <c r="G429" s="145" t="str">
        <f t="shared" si="14"/>
        <v xml:space="preserve"> </v>
      </c>
      <c r="L429" s="145" t="str">
        <f t="shared" si="15"/>
        <v xml:space="preserve"> </v>
      </c>
      <c r="Q429" s="145"/>
      <c r="V429" s="145"/>
    </row>
    <row r="430" spans="7:22" x14ac:dyDescent="0.25">
      <c r="G430" s="145" t="str">
        <f t="shared" si="14"/>
        <v xml:space="preserve"> </v>
      </c>
      <c r="L430" s="145" t="str">
        <f t="shared" si="15"/>
        <v xml:space="preserve"> </v>
      </c>
      <c r="Q430" s="145"/>
      <c r="V430" s="145"/>
    </row>
    <row r="431" spans="7:22" x14ac:dyDescent="0.25">
      <c r="G431" s="145" t="str">
        <f t="shared" si="14"/>
        <v xml:space="preserve"> </v>
      </c>
      <c r="L431" s="145" t="str">
        <f t="shared" si="15"/>
        <v xml:space="preserve"> </v>
      </c>
      <c r="Q431" s="145"/>
      <c r="V431" s="145"/>
    </row>
    <row r="432" spans="7:22" x14ac:dyDescent="0.25">
      <c r="G432" s="145" t="str">
        <f t="shared" si="14"/>
        <v xml:space="preserve"> </v>
      </c>
      <c r="L432" s="145" t="str">
        <f t="shared" si="15"/>
        <v xml:space="preserve"> </v>
      </c>
      <c r="Q432" s="145"/>
      <c r="V432" s="145"/>
    </row>
    <row r="433" spans="7:22" x14ac:dyDescent="0.25">
      <c r="G433" s="145" t="str">
        <f t="shared" si="14"/>
        <v xml:space="preserve"> </v>
      </c>
      <c r="L433" s="145" t="str">
        <f t="shared" si="15"/>
        <v xml:space="preserve"> </v>
      </c>
      <c r="Q433" s="145"/>
      <c r="V433" s="145"/>
    </row>
    <row r="434" spans="7:22" x14ac:dyDescent="0.25">
      <c r="G434" s="145" t="str">
        <f t="shared" si="14"/>
        <v xml:space="preserve"> </v>
      </c>
      <c r="L434" s="145" t="str">
        <f t="shared" si="15"/>
        <v xml:space="preserve"> </v>
      </c>
      <c r="Q434" s="145"/>
      <c r="V434" s="145"/>
    </row>
    <row r="435" spans="7:22" x14ac:dyDescent="0.25">
      <c r="G435" s="145" t="str">
        <f t="shared" si="14"/>
        <v xml:space="preserve"> </v>
      </c>
      <c r="L435" s="145" t="str">
        <f t="shared" si="15"/>
        <v xml:space="preserve"> </v>
      </c>
      <c r="Q435" s="145"/>
      <c r="V435" s="145"/>
    </row>
    <row r="436" spans="7:22" x14ac:dyDescent="0.25">
      <c r="G436" s="145" t="str">
        <f t="shared" si="14"/>
        <v xml:space="preserve"> </v>
      </c>
      <c r="L436" s="145" t="str">
        <f t="shared" si="15"/>
        <v xml:space="preserve"> </v>
      </c>
      <c r="Q436" s="145"/>
      <c r="V436" s="145"/>
    </row>
    <row r="437" spans="7:22" x14ac:dyDescent="0.25">
      <c r="G437" s="145" t="str">
        <f t="shared" si="14"/>
        <v xml:space="preserve"> </v>
      </c>
      <c r="L437" s="145" t="str">
        <f t="shared" si="15"/>
        <v xml:space="preserve"> </v>
      </c>
      <c r="Q437" s="145"/>
      <c r="V437" s="145"/>
    </row>
    <row r="438" spans="7:22" x14ac:dyDescent="0.25">
      <c r="G438" s="145" t="str">
        <f t="shared" si="14"/>
        <v xml:space="preserve"> </v>
      </c>
      <c r="L438" s="145" t="str">
        <f t="shared" si="15"/>
        <v xml:space="preserve"> </v>
      </c>
      <c r="Q438" s="145"/>
      <c r="V438" s="145"/>
    </row>
    <row r="439" spans="7:22" x14ac:dyDescent="0.25">
      <c r="G439" s="145" t="str">
        <f t="shared" si="14"/>
        <v xml:space="preserve"> </v>
      </c>
      <c r="L439" s="145" t="str">
        <f t="shared" si="15"/>
        <v xml:space="preserve"> </v>
      </c>
      <c r="Q439" s="145"/>
      <c r="V439" s="145"/>
    </row>
    <row r="440" spans="7:22" x14ac:dyDescent="0.25">
      <c r="G440" s="145" t="str">
        <f t="shared" si="14"/>
        <v xml:space="preserve"> </v>
      </c>
      <c r="L440" s="145" t="str">
        <f t="shared" si="15"/>
        <v xml:space="preserve"> </v>
      </c>
      <c r="Q440" s="145"/>
      <c r="V440" s="145"/>
    </row>
    <row r="441" spans="7:22" x14ac:dyDescent="0.25">
      <c r="G441" s="145" t="str">
        <f t="shared" si="14"/>
        <v xml:space="preserve"> </v>
      </c>
      <c r="L441" s="145" t="str">
        <f t="shared" si="15"/>
        <v xml:space="preserve"> </v>
      </c>
      <c r="Q441" s="145"/>
      <c r="V441" s="145"/>
    </row>
    <row r="442" spans="7:22" x14ac:dyDescent="0.25">
      <c r="G442" s="145" t="str">
        <f t="shared" si="14"/>
        <v xml:space="preserve"> </v>
      </c>
      <c r="L442" s="145" t="str">
        <f t="shared" si="15"/>
        <v xml:space="preserve"> </v>
      </c>
      <c r="Q442" s="145"/>
      <c r="V442" s="145"/>
    </row>
    <row r="443" spans="7:22" x14ac:dyDescent="0.25">
      <c r="G443" s="145" t="str">
        <f t="shared" si="14"/>
        <v xml:space="preserve"> </v>
      </c>
      <c r="L443" s="145" t="str">
        <f t="shared" si="15"/>
        <v xml:space="preserve"> </v>
      </c>
      <c r="Q443" s="145"/>
      <c r="V443" s="145"/>
    </row>
    <row r="444" spans="7:22" x14ac:dyDescent="0.25">
      <c r="G444" s="145" t="str">
        <f t="shared" si="14"/>
        <v xml:space="preserve"> </v>
      </c>
      <c r="L444" s="145" t="str">
        <f t="shared" si="15"/>
        <v xml:space="preserve"> </v>
      </c>
      <c r="Q444" s="145"/>
      <c r="V444" s="145"/>
    </row>
  </sheetData>
  <sheetProtection password="EF95" sheet="1" objects="1" scenarios="1"/>
  <protectedRanges>
    <protectedRange sqref="B5:B6 B9 B12 B14 B16 B18" name="Visitation"/>
    <protectedRange sqref="O5:O7 T5:T7 J12:J16 E5:E7 E12:E16 O12:O16 T12:T16 J5:J7" name="Times"/>
  </protectedRanges>
  <mergeCells count="22">
    <mergeCell ref="I3:L3"/>
    <mergeCell ref="N3:Q3"/>
    <mergeCell ref="A4:B4"/>
    <mergeCell ref="A2:B2"/>
    <mergeCell ref="D1:N2"/>
    <mergeCell ref="A1:B1"/>
    <mergeCell ref="A15:B15"/>
    <mergeCell ref="A17:B17"/>
    <mergeCell ref="S3:V3"/>
    <mergeCell ref="A8:B8"/>
    <mergeCell ref="A13:B13"/>
    <mergeCell ref="A10:B10"/>
    <mergeCell ref="A3:B3"/>
    <mergeCell ref="D4:E4"/>
    <mergeCell ref="D11:E11"/>
    <mergeCell ref="I11:J11"/>
    <mergeCell ref="I4:J4"/>
    <mergeCell ref="N4:O4"/>
    <mergeCell ref="N11:O11"/>
    <mergeCell ref="S11:T11"/>
    <mergeCell ref="S4:T4"/>
    <mergeCell ref="D3:G3"/>
  </mergeCells>
  <conditionalFormatting sqref="Y9">
    <cfRule type="dataBar" priority="20">
      <dataBar>
        <cfvo type="min"/>
        <cfvo type="max"/>
        <color rgb="FF638EC6"/>
      </dataBar>
    </cfRule>
  </conditionalFormatting>
  <conditionalFormatting sqref="O9 T9 O18 T18 E9 E18 J18">
    <cfRule type="cellIs" dxfId="2" priority="11" operator="greaterThan">
      <formula>1.05</formula>
    </cfRule>
  </conditionalFormatting>
  <conditionalFormatting sqref="E18">
    <cfRule type="notContainsBlanks" priority="3">
      <formula>LEN(TRIM(E18))&gt;0</formula>
    </cfRule>
    <cfRule type="cellIs" dxfId="1" priority="4" operator="greaterThan">
      <formula>1</formula>
    </cfRule>
  </conditionalFormatting>
  <conditionalFormatting sqref="E9 E18 J18 J9 O9 O18 T18 T9">
    <cfRule type="cellIs" dxfId="0" priority="1" operator="greaterThan">
      <formula>1</formula>
    </cfRule>
  </conditionalFormatting>
  <dataValidations count="16">
    <dataValidation type="time" operator="lessThan" allowBlank="1" showInputMessage="1" showErrorMessage="1" error="First pickup must be earlier than the last pickup" sqref="T5 E5 O5 J5">
      <formula1>E6</formula1>
    </dataValidation>
    <dataValidation type="time" operator="greaterThan" allowBlank="1" showInputMessage="1" showErrorMessage="1" error="Last pickup must be later than the first pickup._x000a_" sqref="T6">
      <formula1>T5</formula1>
    </dataValidation>
    <dataValidation type="time" allowBlank="1" showInputMessage="1" showErrorMessage="1" error="Must be after Peak 2 Start and before last pickup." sqref="O15">
      <formula1>O5</formula1>
      <formula2>O6</formula2>
    </dataValidation>
    <dataValidation type="time" allowBlank="1" showInputMessage="1" showErrorMessage="1" error="Must be between first pickup and last pickup." sqref="T12">
      <formula1>T3</formula1>
      <formula2>T6</formula2>
    </dataValidation>
    <dataValidation type="time" operator="greaterThan" allowBlank="1" showInputMessage="1" showErrorMessage="1" error="Last pickup must be later than the first pickup._x000a_" sqref="E6 O6 J6">
      <formula1>E5</formula1>
    </dataValidation>
    <dataValidation type="time" allowBlank="1" showInputMessage="1" showErrorMessage="1" error="Must be between first pickup and last pickup." sqref="E12 J12 O12">
      <formula1>E3</formula1>
      <formula2>E6</formula2>
    </dataValidation>
    <dataValidation type="time" operator="greaterThan" allowBlank="1" showInputMessage="1" showErrorMessage="1" error="Must be later than Peak 1 start." sqref="E13 J13 O13 T13">
      <formula1>E12</formula1>
    </dataValidation>
    <dataValidation type="time" allowBlank="1" showInputMessage="1" showErrorMessage="1" error="Must be later than Peak 1." sqref="E14 J14 O14 T14">
      <formula1>E13</formula1>
      <formula2>E6</formula2>
    </dataValidation>
    <dataValidation type="time" allowBlank="1" showInputMessage="1" showErrorMessage="1" error="Must be after Peak 2 Start and before last pickup." sqref="T15">
      <formula1>T14</formula1>
      <formula2>T6</formula2>
    </dataValidation>
    <dataValidation type="whole" allowBlank="1" showInputMessage="1" showErrorMessage="1" sqref="E16 J16 O16 T16">
      <formula1>1</formula1>
      <formula2>300</formula2>
    </dataValidation>
    <dataValidation type="whole" allowBlank="1" showInputMessage="1" showErrorMessage="1" error="Enter total days per year." sqref="B12">
      <formula1>0</formula1>
      <formula2>365</formula2>
    </dataValidation>
    <dataValidation type="whole" allowBlank="1" showInputMessage="1" showErrorMessage="1" error="Enter total days per year." sqref="B9">
      <formula1>0</formula1>
      <formula2>365</formula2>
    </dataValidation>
    <dataValidation type="time" allowBlank="1" showInputMessage="1" showErrorMessage="1" error="Must be after Peak 2 Start and before last pickup." sqref="J15">
      <formula1>J14</formula1>
      <formula2>J6</formula2>
    </dataValidation>
    <dataValidation type="time" allowBlank="1" showInputMessage="1" showErrorMessage="1" error="Must be after Peak 2 Start and before last pickup." sqref="E15">
      <formula1>E14</formula1>
      <formula2>E6</formula2>
    </dataValidation>
    <dataValidation type="decimal" allowBlank="1" showInputMessage="1" showErrorMessage="1" error="Must be between 0% and 100%." sqref="B14 B6 B16 B18">
      <formula1>0</formula1>
      <formula2>1</formula2>
    </dataValidation>
    <dataValidation type="whole" allowBlank="1" showInputMessage="1" showErrorMessage="1" sqref="T7 E7 O7 J7">
      <formula1>1</formula1>
      <formula2>600</formula2>
    </dataValidation>
  </dataValidations>
  <pageMargins left="0.7" right="0.7" top="0.75" bottom="0.75" header="0.3" footer="0.3"/>
  <pageSetup scale="26"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abSelected="1" workbookViewId="0">
      <selection activeCell="B3" sqref="B3"/>
    </sheetView>
  </sheetViews>
  <sheetFormatPr defaultColWidth="9.140625" defaultRowHeight="12.75" x14ac:dyDescent="0.2"/>
  <cols>
    <col min="1" max="1" width="25.85546875" style="1" customWidth="1"/>
    <col min="2" max="2" width="18.5703125" style="17" customWidth="1"/>
    <col min="3" max="3" width="6.7109375" style="7" customWidth="1"/>
    <col min="4" max="4" width="9.5703125" style="7" customWidth="1"/>
    <col min="5" max="5" width="11.140625" style="48" customWidth="1"/>
    <col min="6" max="6" width="13" style="55" customWidth="1"/>
    <col min="7" max="7" width="12.7109375" style="55" customWidth="1"/>
    <col min="8" max="9" width="11.5703125" style="55" customWidth="1"/>
    <col min="10" max="10" width="13.85546875" style="55" customWidth="1"/>
    <col min="11" max="11" width="13.28515625" style="55" customWidth="1"/>
    <col min="12" max="16384" width="9.140625" style="1"/>
  </cols>
  <sheetData>
    <row r="1" spans="1:11" ht="23.25" x14ac:dyDescent="0.35">
      <c r="A1" s="213" t="s">
        <v>34</v>
      </c>
      <c r="B1" s="214"/>
      <c r="C1" s="215"/>
      <c r="D1" s="215"/>
      <c r="E1" s="216"/>
      <c r="F1" s="217"/>
      <c r="G1" s="217"/>
      <c r="H1" s="217"/>
      <c r="I1" s="217"/>
      <c r="J1" s="217"/>
      <c r="K1" s="217"/>
    </row>
    <row r="2" spans="1:11" ht="15.75" customHeight="1" x14ac:dyDescent="0.35">
      <c r="A2" s="14"/>
    </row>
    <row r="3" spans="1:11" x14ac:dyDescent="0.2">
      <c r="A3" s="4" t="s">
        <v>90</v>
      </c>
      <c r="B3" s="244" t="s">
        <v>182</v>
      </c>
    </row>
    <row r="4" spans="1:11" x14ac:dyDescent="0.2">
      <c r="A4" s="4"/>
    </row>
    <row r="5" spans="1:11" x14ac:dyDescent="0.2">
      <c r="A5" s="80" t="s">
        <v>29</v>
      </c>
      <c r="B5" s="209">
        <f>B10+B12+B14+B19</f>
        <v>15600</v>
      </c>
      <c r="D5" s="80" t="s">
        <v>32</v>
      </c>
      <c r="E5" s="81"/>
      <c r="F5" s="82"/>
      <c r="G5" s="82"/>
      <c r="H5" s="82"/>
      <c r="I5" s="82"/>
      <c r="J5" s="118"/>
      <c r="K5" s="119"/>
    </row>
    <row r="6" spans="1:11" ht="24" customHeight="1" x14ac:dyDescent="0.2">
      <c r="A6" s="218" t="s">
        <v>1</v>
      </c>
      <c r="B6" s="219" t="str">
        <f>'Required Inputs &amp;Basic Schedule'!B5</f>
        <v>30-40 foot heavy duty bus diesel (V8)</v>
      </c>
      <c r="D6" s="75" t="s">
        <v>3</v>
      </c>
      <c r="E6" s="76" t="s">
        <v>33</v>
      </c>
      <c r="F6" s="77" t="s">
        <v>31</v>
      </c>
      <c r="G6" s="78" t="s">
        <v>92</v>
      </c>
      <c r="H6" s="78" t="s">
        <v>91</v>
      </c>
      <c r="I6" s="78" t="s">
        <v>143</v>
      </c>
      <c r="J6" s="78" t="s">
        <v>88</v>
      </c>
      <c r="K6" s="79" t="s">
        <v>89</v>
      </c>
    </row>
    <row r="7" spans="1:11" x14ac:dyDescent="0.2">
      <c r="A7" s="28" t="s">
        <v>12</v>
      </c>
      <c r="B7" s="43">
        <f>IF(B3="Basic Schedule",'Required Inputs &amp;Basic Schedule'!B16,MAX('Detailed Schedule'!E8,'Detailed Schedule'!E17,'Detailed Schedule'!J8,'Detailed Schedule'!J17,'Detailed Schedule'!O8,'Detailed Schedule'!O17,'Detailed Schedule'!T8,'Detailed Schedule'!T17))</f>
        <v>2</v>
      </c>
      <c r="D7" s="191" t="s">
        <v>30</v>
      </c>
      <c r="E7" s="49">
        <f>B5</f>
        <v>15600</v>
      </c>
      <c r="F7" s="187">
        <f>F8</f>
        <v>1200</v>
      </c>
      <c r="G7" s="56"/>
      <c r="H7" s="190"/>
      <c r="I7" s="190"/>
      <c r="J7" s="49">
        <f t="shared" ref="J7:J8" si="0">G7+E7</f>
        <v>15600</v>
      </c>
      <c r="K7" s="58"/>
    </row>
    <row r="8" spans="1:11" x14ac:dyDescent="0.2">
      <c r="A8" s="28" t="s">
        <v>134</v>
      </c>
      <c r="B8" s="62">
        <f>IF(B3="Basic Schedule",('Required Inputs &amp;Basic Schedule'!B18*'Required Inputs &amp;Basic Schedule'!B17*'Required Inputs &amp;Basic Schedule'!B7),('Detailed Schedule'!E24+'Detailed Schedule'!J24+'Detailed Schedule'!O24+'Detailed Schedule'!T24))</f>
        <v>2400</v>
      </c>
      <c r="D8" s="192" t="s">
        <v>16</v>
      </c>
      <c r="E8" s="50">
        <f>B5+B22</f>
        <v>815600</v>
      </c>
      <c r="F8" s="188">
        <f>B8/B7</f>
        <v>1200</v>
      </c>
      <c r="G8" s="51"/>
      <c r="H8" s="51"/>
      <c r="I8" s="51">
        <v>0</v>
      </c>
      <c r="J8" s="50">
        <f t="shared" si="0"/>
        <v>815600</v>
      </c>
      <c r="K8" s="59">
        <f>J8</f>
        <v>815600</v>
      </c>
    </row>
    <row r="9" spans="1:11" x14ac:dyDescent="0.2">
      <c r="A9" s="28" t="s">
        <v>133</v>
      </c>
      <c r="B9" s="62">
        <f>IF(B3="Basic Schedule",('Required Inputs &amp;Basic Schedule'!B18*'Required Inputs &amp;Basic Schedule'!B16*'Required Inputs &amp;Basic Schedule'!B17*'Required Inputs &amp;Basic Schedule'!B8/60),('Detailed Schedule'!E25+'Detailed Schedule'!J25+'Detailed Schedule'!O25+'Detailed Schedule'!T25))</f>
        <v>280</v>
      </c>
      <c r="D9" s="192" t="s">
        <v>17</v>
      </c>
      <c r="E9" s="51">
        <f>E7*(100%+$B$20)</f>
        <v>16068</v>
      </c>
      <c r="F9" s="188">
        <f>F8+$F$7</f>
        <v>2400</v>
      </c>
      <c r="G9" s="51">
        <f>IF(OR(AND(F9&gt;=($B$15*1),F8&lt;($B$15*1)),(AND(F9&gt;=($B$15*2),F8&lt;($B$15*2))),(AND(F9&gt;=($B$15*3),F8&lt;($B$15*3))),(AND(F9&gt;=($B$15*4),F8&lt;($B$15*4)))),$B$16*$B$7,0)</f>
        <v>0</v>
      </c>
      <c r="H9" s="51">
        <f>IF(OR((AND(F9&gt;=$B$15*1,F8&lt;$B$15*1)),(AND(F9&gt;=$B$15*2,F8&lt;$B$15*2)),(AND(F9&gt;=$B$15*3,F8&lt;$B$15*3)),(AND(F9&gt;=$B$15*4,F8&lt;$B$15*4))),$B$17*$B$7,0)</f>
        <v>0</v>
      </c>
      <c r="I9" s="51">
        <v>0</v>
      </c>
      <c r="J9" s="50">
        <f>G9+E9+H9+I9</f>
        <v>16068</v>
      </c>
      <c r="K9" s="59">
        <f>K8+J9</f>
        <v>831668</v>
      </c>
    </row>
    <row r="10" spans="1:11" ht="13.5" customHeight="1" x14ac:dyDescent="0.2">
      <c r="A10" s="28" t="s">
        <v>132</v>
      </c>
      <c r="B10" s="61">
        <f>B9*'Required Inputs &amp;Basic Schedule'!B9</f>
        <v>8400</v>
      </c>
      <c r="D10" s="192" t="s">
        <v>18</v>
      </c>
      <c r="E10" s="51">
        <f>E9*(100%+$B$20)</f>
        <v>16550.04</v>
      </c>
      <c r="F10" s="188">
        <f t="shared" ref="F10:F19" si="1">F9+$F$7</f>
        <v>3600</v>
      </c>
      <c r="G10" s="51">
        <f t="shared" ref="G10:G19" si="2">IF(OR(AND(F10&gt;=($B$15*1),F9&lt;($B$15*1)),(AND(F10&gt;=($B$15*2),F9&lt;($B$15*2))),(AND(F10&gt;=($B$15*3),F9&lt;($B$15*3))),(AND(F10&gt;=($B$15*4),F9&lt;($B$15*4)))),$B$16*$B$7,0)</f>
        <v>0</v>
      </c>
      <c r="H10" s="51">
        <f t="shared" ref="H10:H19" si="3">IF(OR((AND(F10&gt;=$B$15*1,F9&lt;$B$15*1)),(AND(F10&gt;=$B$15*2,F9&lt;$B$15*2)),(AND(F10&gt;=$B$15*3,F9&lt;$B$15*3)),(AND(F10&gt;=$B$15*4,F9&lt;$B$15*4))),$B$17*$B$7,0)</f>
        <v>0</v>
      </c>
      <c r="I10" s="51">
        <v>0</v>
      </c>
      <c r="J10" s="50">
        <f t="shared" ref="J10:J19" si="4">G10+E10+H10+I10</f>
        <v>16550.04</v>
      </c>
      <c r="K10" s="59">
        <f t="shared" ref="K10:K19" si="5">K9+J10</f>
        <v>848218.04</v>
      </c>
    </row>
    <row r="11" spans="1:11" ht="13.5" customHeight="1" x14ac:dyDescent="0.2">
      <c r="A11" s="28" t="s">
        <v>61</v>
      </c>
      <c r="B11" s="29">
        <f>'Required Inputs &amp;Basic Schedule'!B30/'Required Inputs &amp;Basic Schedule'!B25</f>
        <v>1</v>
      </c>
      <c r="D11" s="192" t="s">
        <v>19</v>
      </c>
      <c r="E11" s="51">
        <f>E10*(100%+$B$20)</f>
        <v>17046.5412</v>
      </c>
      <c r="F11" s="188">
        <f t="shared" si="1"/>
        <v>4800</v>
      </c>
      <c r="G11" s="51">
        <f t="shared" si="2"/>
        <v>0</v>
      </c>
      <c r="H11" s="51">
        <f t="shared" si="3"/>
        <v>0</v>
      </c>
      <c r="I11" s="51">
        <v>0</v>
      </c>
      <c r="J11" s="50">
        <f t="shared" si="4"/>
        <v>17046.5412</v>
      </c>
      <c r="K11" s="59">
        <f t="shared" si="5"/>
        <v>865264.58120000002</v>
      </c>
    </row>
    <row r="12" spans="1:11" ht="13.5" customHeight="1" x14ac:dyDescent="0.2">
      <c r="A12" s="28" t="s">
        <v>62</v>
      </c>
      <c r="B12" s="61">
        <f>B11*B8</f>
        <v>2400</v>
      </c>
      <c r="D12" s="192" t="s">
        <v>20</v>
      </c>
      <c r="E12" s="51">
        <f>E11*(100%+$B$20)</f>
        <v>17557.937436</v>
      </c>
      <c r="F12" s="188">
        <f t="shared" si="1"/>
        <v>6000</v>
      </c>
      <c r="G12" s="51">
        <f t="shared" si="2"/>
        <v>0</v>
      </c>
      <c r="H12" s="51">
        <f t="shared" si="3"/>
        <v>0</v>
      </c>
      <c r="I12" s="51">
        <v>0</v>
      </c>
      <c r="J12" s="50">
        <f t="shared" si="4"/>
        <v>17557.937436</v>
      </c>
      <c r="K12" s="59">
        <f t="shared" si="5"/>
        <v>882822.51863599999</v>
      </c>
    </row>
    <row r="13" spans="1:11" x14ac:dyDescent="0.2">
      <c r="A13" s="28" t="s">
        <v>63</v>
      </c>
      <c r="B13" s="29">
        <f>'Required Inputs &amp;Basic Schedule'!B24</f>
        <v>2</v>
      </c>
      <c r="D13" s="192" t="s">
        <v>21</v>
      </c>
      <c r="E13" s="51">
        <f>E12*(100%+$B$20)</f>
        <v>18084.675559080002</v>
      </c>
      <c r="F13" s="188">
        <f t="shared" si="1"/>
        <v>7200</v>
      </c>
      <c r="G13" s="51">
        <f t="shared" si="2"/>
        <v>0</v>
      </c>
      <c r="H13" s="51">
        <f t="shared" si="3"/>
        <v>0</v>
      </c>
      <c r="I13" s="51">
        <f>B18*B7</f>
        <v>2</v>
      </c>
      <c r="J13" s="50">
        <f t="shared" si="4"/>
        <v>18086.675559080002</v>
      </c>
      <c r="K13" s="59">
        <f t="shared" si="5"/>
        <v>900909.19419507997</v>
      </c>
    </row>
    <row r="14" spans="1:11" x14ac:dyDescent="0.2">
      <c r="A14" s="28" t="s">
        <v>71</v>
      </c>
      <c r="B14" s="61">
        <f>B13*B8</f>
        <v>4800</v>
      </c>
      <c r="D14" s="192" t="s">
        <v>22</v>
      </c>
      <c r="E14" s="51">
        <f>E13*(100%+$B$20)</f>
        <v>18627.215825852403</v>
      </c>
      <c r="F14" s="188">
        <f t="shared" si="1"/>
        <v>8400</v>
      </c>
      <c r="G14" s="51">
        <f t="shared" si="2"/>
        <v>0</v>
      </c>
      <c r="H14" s="51">
        <f t="shared" si="3"/>
        <v>0</v>
      </c>
      <c r="I14" s="51">
        <v>0</v>
      </c>
      <c r="J14" s="50">
        <f t="shared" si="4"/>
        <v>18627.215825852403</v>
      </c>
      <c r="K14" s="59">
        <f t="shared" si="5"/>
        <v>919536.41002093232</v>
      </c>
    </row>
    <row r="15" spans="1:11" x14ac:dyDescent="0.2">
      <c r="A15" s="28" t="s">
        <v>139</v>
      </c>
      <c r="B15" s="62">
        <f>'Required Inputs &amp;Basic Schedule'!B28</f>
        <v>0</v>
      </c>
      <c r="D15" s="192" t="s">
        <v>23</v>
      </c>
      <c r="E15" s="51">
        <f>IF(B6="Full-size passenger van","$0",E14*(100%+$B$20))</f>
        <v>19186.032300627976</v>
      </c>
      <c r="F15" s="188">
        <f t="shared" si="1"/>
        <v>9600</v>
      </c>
      <c r="G15" s="51">
        <f t="shared" si="2"/>
        <v>0</v>
      </c>
      <c r="H15" s="51">
        <f t="shared" si="3"/>
        <v>0</v>
      </c>
      <c r="I15" s="51">
        <v>0</v>
      </c>
      <c r="J15" s="50">
        <f t="shared" si="4"/>
        <v>19186.032300627976</v>
      </c>
      <c r="K15" s="59">
        <f t="shared" si="5"/>
        <v>938722.44232156035</v>
      </c>
    </row>
    <row r="16" spans="1:11" x14ac:dyDescent="0.2">
      <c r="A16" s="28" t="s">
        <v>85</v>
      </c>
      <c r="B16" s="61">
        <f>'Required Inputs &amp;Basic Schedule'!B26</f>
        <v>1</v>
      </c>
      <c r="D16" s="192" t="s">
        <v>24</v>
      </c>
      <c r="E16" s="51">
        <f>IF(B6="Full-size passenger van","$0",E15*(100%+$B$20))</f>
        <v>19761.613269646816</v>
      </c>
      <c r="F16" s="188">
        <f t="shared" si="1"/>
        <v>10800</v>
      </c>
      <c r="G16" s="51">
        <f t="shared" si="2"/>
        <v>0</v>
      </c>
      <c r="H16" s="51">
        <f t="shared" si="3"/>
        <v>0</v>
      </c>
      <c r="I16" s="51">
        <v>0</v>
      </c>
      <c r="J16" s="50">
        <f t="shared" si="4"/>
        <v>19761.613269646816</v>
      </c>
      <c r="K16" s="59">
        <f t="shared" si="5"/>
        <v>958484.05559120711</v>
      </c>
    </row>
    <row r="17" spans="1:11" ht="12" customHeight="1" x14ac:dyDescent="0.2">
      <c r="A17" s="28" t="s">
        <v>86</v>
      </c>
      <c r="B17" s="61">
        <f>'Required Inputs &amp;Basic Schedule'!B27</f>
        <v>1</v>
      </c>
      <c r="D17" s="192" t="s">
        <v>25</v>
      </c>
      <c r="E17" s="51">
        <f>IF(B6="Full-size passenger van","$0",E16*(100%+$B$20))</f>
        <v>20354.461667736221</v>
      </c>
      <c r="F17" s="188">
        <f t="shared" si="1"/>
        <v>12000</v>
      </c>
      <c r="G17" s="51">
        <f t="shared" si="2"/>
        <v>0</v>
      </c>
      <c r="H17" s="51">
        <f t="shared" si="3"/>
        <v>0</v>
      </c>
      <c r="I17" s="51">
        <v>0</v>
      </c>
      <c r="J17" s="50">
        <f t="shared" si="4"/>
        <v>20354.461667736221</v>
      </c>
      <c r="K17" s="59">
        <f t="shared" si="5"/>
        <v>978838.51725894329</v>
      </c>
    </row>
    <row r="18" spans="1:11" x14ac:dyDescent="0.2">
      <c r="A18" s="1" t="s">
        <v>142</v>
      </c>
      <c r="B18" s="59">
        <f>'Required Inputs &amp;Basic Schedule'!B29</f>
        <v>1</v>
      </c>
      <c r="D18" s="192" t="s">
        <v>26</v>
      </c>
      <c r="E18" s="51">
        <f>IF(B6="Full-size passenger van","$0",E17*(100%+$B$20))</f>
        <v>20965.09551776831</v>
      </c>
      <c r="F18" s="188">
        <f t="shared" si="1"/>
        <v>13200</v>
      </c>
      <c r="G18" s="51">
        <f t="shared" si="2"/>
        <v>0</v>
      </c>
      <c r="H18" s="51">
        <f t="shared" si="3"/>
        <v>0</v>
      </c>
      <c r="I18" s="51">
        <v>0</v>
      </c>
      <c r="J18" s="50">
        <f t="shared" si="4"/>
        <v>20965.09551776831</v>
      </c>
      <c r="K18" s="59">
        <f t="shared" si="5"/>
        <v>999803.61277671158</v>
      </c>
    </row>
    <row r="19" spans="1:11" x14ac:dyDescent="0.2">
      <c r="A19" s="28" t="s">
        <v>78</v>
      </c>
      <c r="B19" s="61">
        <f>'Required Inputs &amp;Basic Schedule'!B38</f>
        <v>0</v>
      </c>
      <c r="D19" s="193" t="s">
        <v>27</v>
      </c>
      <c r="E19" s="52">
        <f>IF(B6="Full-size passenger van","$0",E18*(100%+$B$20))</f>
        <v>21594.04838330136</v>
      </c>
      <c r="F19" s="189">
        <f t="shared" si="1"/>
        <v>14400</v>
      </c>
      <c r="G19" s="52">
        <f t="shared" si="2"/>
        <v>0</v>
      </c>
      <c r="H19" s="52">
        <f t="shared" si="3"/>
        <v>0</v>
      </c>
      <c r="I19" s="52">
        <f>B18*B7</f>
        <v>2</v>
      </c>
      <c r="J19" s="57">
        <f t="shared" si="4"/>
        <v>21596.04838330136</v>
      </c>
      <c r="K19" s="60">
        <f t="shared" si="5"/>
        <v>1021399.6611600129</v>
      </c>
    </row>
    <row r="20" spans="1:11" x14ac:dyDescent="0.2">
      <c r="A20" s="120" t="s">
        <v>28</v>
      </c>
      <c r="B20" s="224">
        <f>'Required Inputs &amp;Basic Schedule'!B11</f>
        <v>0.03</v>
      </c>
      <c r="D20" s="27"/>
      <c r="E20" s="51"/>
      <c r="F20" s="66"/>
      <c r="G20" s="51"/>
      <c r="H20" s="51"/>
      <c r="I20" s="51"/>
      <c r="J20" s="50"/>
      <c r="K20" s="50"/>
    </row>
    <row r="22" spans="1:11" x14ac:dyDescent="0.2">
      <c r="A22" s="80" t="s">
        <v>13</v>
      </c>
      <c r="B22" s="209">
        <f>SUM(B23:B27)</f>
        <v>800000</v>
      </c>
    </row>
    <row r="23" spans="1:11" x14ac:dyDescent="0.2">
      <c r="A23" s="28" t="s">
        <v>14</v>
      </c>
      <c r="B23" s="61">
        <f>('Required Inputs &amp;Basic Schedule'!B6*B7)</f>
        <v>800000</v>
      </c>
    </row>
    <row r="24" spans="1:11" x14ac:dyDescent="0.2">
      <c r="A24" s="28" t="s">
        <v>15</v>
      </c>
      <c r="B24" s="61">
        <f>'Required Inputs &amp;Basic Schedule'!B37</f>
        <v>0</v>
      </c>
    </row>
    <row r="25" spans="1:11" x14ac:dyDescent="0.2">
      <c r="A25" s="28" t="s">
        <v>10</v>
      </c>
      <c r="B25" s="61">
        <f>'Required Inputs &amp;Basic Schedule'!B35</f>
        <v>0</v>
      </c>
    </row>
    <row r="26" spans="1:11" x14ac:dyDescent="0.2">
      <c r="A26" s="28" t="s">
        <v>42</v>
      </c>
      <c r="B26" s="61">
        <f>'Required Inputs &amp;Basic Schedule'!B34</f>
        <v>0</v>
      </c>
    </row>
    <row r="27" spans="1:11" x14ac:dyDescent="0.2">
      <c r="A27" s="30" t="s">
        <v>52</v>
      </c>
      <c r="B27" s="210">
        <f>'Required Inputs &amp;Basic Schedule'!B36</f>
        <v>0</v>
      </c>
    </row>
    <row r="28" spans="1:11" ht="13.5" thickBot="1" x14ac:dyDescent="0.25">
      <c r="A28" s="40"/>
      <c r="B28" s="44"/>
      <c r="C28" s="41"/>
      <c r="D28" s="41"/>
      <c r="E28" s="47"/>
      <c r="F28" s="54"/>
      <c r="G28" s="54"/>
      <c r="H28" s="54"/>
      <c r="I28" s="54"/>
      <c r="J28" s="54"/>
      <c r="K28" s="54"/>
    </row>
    <row r="31" spans="1:11" x14ac:dyDescent="0.2">
      <c r="A31" s="4"/>
      <c r="B31" s="45"/>
    </row>
    <row r="35" spans="2:11" s="6" customFormat="1" x14ac:dyDescent="0.2">
      <c r="B35" s="46"/>
      <c r="E35" s="53"/>
      <c r="F35" s="53"/>
      <c r="G35" s="53"/>
      <c r="H35" s="53"/>
      <c r="I35" s="53"/>
      <c r="J35" s="53"/>
      <c r="K35" s="53"/>
    </row>
  </sheetData>
  <sheetProtection algorithmName="SHA-512" hashValue="P/XyfiBetVTWXVjM+NroLUVwW2LnMzUU7khSJiuW/GFo+kr5r716YIzEU76HghGgJdCXG4/AWPETrr5V3w1Udw==" saltValue="rXjLlJT0q3IY+QcDyJaAvA==" spinCount="100000" sheet="1" objects="1" scenarios="1" selectLockedCells="1"/>
  <protectedRanges>
    <protectedRange sqref="B3" name="Summary Choice"/>
  </protectedRanges>
  <dataValidations count="1">
    <dataValidation type="list" allowBlank="1" showInputMessage="1" showErrorMessage="1" sqref="B3">
      <formula1>"Basic Schedule, Detailed Schedule"</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'Default Data'!$K$20:$K$22</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election activeCell="A6" sqref="A6"/>
    </sheetView>
  </sheetViews>
  <sheetFormatPr defaultColWidth="9.140625" defaultRowHeight="12.75" x14ac:dyDescent="0.2"/>
  <cols>
    <col min="1" max="1" width="33.5703125" style="1" customWidth="1"/>
    <col min="2" max="2" width="15.5703125" style="23" customWidth="1"/>
    <col min="3" max="3" width="9.140625" style="1"/>
    <col min="4" max="4" width="10.85546875" style="1" customWidth="1"/>
    <col min="5" max="5" width="10.85546875" style="24" customWidth="1"/>
    <col min="6" max="6" width="12" style="1" customWidth="1"/>
    <col min="7" max="7" width="12.7109375" style="1" customWidth="1"/>
    <col min="8" max="8" width="14.5703125" style="1" customWidth="1"/>
    <col min="9" max="9" width="13.28515625" style="1" customWidth="1"/>
    <col min="10" max="10" width="13.42578125" style="24" customWidth="1"/>
    <col min="11" max="11" width="12.28515625" style="1" customWidth="1"/>
    <col min="12" max="12" width="9.140625" style="1"/>
    <col min="13" max="16" width="10.7109375" style="1" bestFit="1" customWidth="1"/>
    <col min="17" max="16384" width="9.140625" style="1"/>
  </cols>
  <sheetData>
    <row r="1" spans="1:19" s="5" customFormat="1" ht="38.25" x14ac:dyDescent="0.25">
      <c r="A1" s="83" t="s">
        <v>79</v>
      </c>
      <c r="B1" s="84" t="s">
        <v>14</v>
      </c>
      <c r="C1" s="85" t="s">
        <v>5</v>
      </c>
      <c r="D1" s="85" t="s">
        <v>4</v>
      </c>
      <c r="E1" s="84" t="s">
        <v>8</v>
      </c>
      <c r="F1" s="85" t="s">
        <v>7</v>
      </c>
      <c r="G1" s="85" t="s">
        <v>36</v>
      </c>
      <c r="H1" s="85" t="s">
        <v>75</v>
      </c>
      <c r="I1" s="84" t="s">
        <v>76</v>
      </c>
      <c r="J1" s="85" t="s">
        <v>138</v>
      </c>
      <c r="K1" s="85" t="s">
        <v>141</v>
      </c>
    </row>
    <row r="2" spans="1:19" x14ac:dyDescent="0.2">
      <c r="A2" s="101" t="s">
        <v>155</v>
      </c>
      <c r="B2" s="199">
        <v>300000</v>
      </c>
      <c r="C2" s="197" t="s">
        <v>2</v>
      </c>
      <c r="D2" s="196">
        <v>40</v>
      </c>
      <c r="E2" s="102">
        <f>'Default Data'!$B$13</f>
        <v>4</v>
      </c>
      <c r="F2" s="196">
        <v>4</v>
      </c>
      <c r="G2" s="195">
        <v>1</v>
      </c>
      <c r="H2" s="103">
        <v>20000</v>
      </c>
      <c r="I2" s="105">
        <v>10500</v>
      </c>
      <c r="J2" s="104">
        <v>250000</v>
      </c>
      <c r="K2" s="207">
        <v>0</v>
      </c>
    </row>
    <row r="3" spans="1:19" x14ac:dyDescent="0.2">
      <c r="A3" s="101" t="s">
        <v>156</v>
      </c>
      <c r="B3" s="199">
        <v>500000</v>
      </c>
      <c r="C3" s="197" t="s">
        <v>6</v>
      </c>
      <c r="D3" s="196">
        <v>40</v>
      </c>
      <c r="E3" s="102">
        <f>'Default Data'!$B$13</f>
        <v>4</v>
      </c>
      <c r="F3" s="196">
        <v>5</v>
      </c>
      <c r="G3" s="195">
        <v>1</v>
      </c>
      <c r="H3" s="103">
        <v>15000</v>
      </c>
      <c r="I3" s="105">
        <v>31300</v>
      </c>
      <c r="J3" s="104">
        <v>250000</v>
      </c>
      <c r="K3" s="207">
        <v>27500</v>
      </c>
    </row>
    <row r="4" spans="1:19" ht="15" customHeight="1" x14ac:dyDescent="0.2">
      <c r="A4" s="101" t="s">
        <v>158</v>
      </c>
      <c r="B4" s="199">
        <v>250000</v>
      </c>
      <c r="C4" s="196" t="s">
        <v>2</v>
      </c>
      <c r="D4" s="196">
        <v>30</v>
      </c>
      <c r="E4" s="102">
        <f>'Default Data'!$B$13</f>
        <v>4</v>
      </c>
      <c r="F4" s="196">
        <v>5</v>
      </c>
      <c r="G4" s="195">
        <v>1</v>
      </c>
      <c r="H4" s="103">
        <v>20000</v>
      </c>
      <c r="I4" s="105">
        <v>10500</v>
      </c>
      <c r="J4" s="104">
        <v>250000</v>
      </c>
      <c r="K4" s="207">
        <v>0</v>
      </c>
    </row>
    <row r="5" spans="1:19" ht="15.75" customHeight="1" x14ac:dyDescent="0.25">
      <c r="A5" s="101" t="s">
        <v>144</v>
      </c>
      <c r="B5" s="199">
        <v>400000</v>
      </c>
      <c r="C5" s="197" t="s">
        <v>6</v>
      </c>
      <c r="D5" s="196">
        <v>30</v>
      </c>
      <c r="E5" s="102">
        <f>'Default Data'!$B$13</f>
        <v>4</v>
      </c>
      <c r="F5" s="196">
        <v>6.5</v>
      </c>
      <c r="G5" s="195">
        <v>1</v>
      </c>
      <c r="H5" s="103">
        <v>15000</v>
      </c>
      <c r="I5" s="105">
        <v>31300</v>
      </c>
      <c r="J5" s="104">
        <v>250000</v>
      </c>
      <c r="K5" s="207">
        <v>27500</v>
      </c>
      <c r="M5" s="38"/>
      <c r="N5" s="38"/>
      <c r="O5" s="38"/>
      <c r="P5" s="38"/>
      <c r="Q5" s="38"/>
      <c r="R5" s="38"/>
      <c r="S5" s="38"/>
    </row>
    <row r="6" spans="1:19" ht="15" x14ac:dyDescent="0.25">
      <c r="A6" s="107" t="s">
        <v>157</v>
      </c>
      <c r="B6" s="199">
        <v>125000</v>
      </c>
      <c r="C6" s="197" t="s">
        <v>2</v>
      </c>
      <c r="D6" s="196">
        <v>30</v>
      </c>
      <c r="E6" s="102">
        <f>'Default Data'!$B$13</f>
        <v>4</v>
      </c>
      <c r="F6" s="196">
        <v>7</v>
      </c>
      <c r="G6" s="195">
        <v>1</v>
      </c>
      <c r="H6" s="103">
        <v>15000</v>
      </c>
      <c r="I6" s="105">
        <v>10500</v>
      </c>
      <c r="J6" s="104">
        <v>250000</v>
      </c>
      <c r="K6" s="207">
        <v>0</v>
      </c>
      <c r="M6" s="38"/>
      <c r="N6" s="38"/>
      <c r="O6" s="38"/>
      <c r="P6" s="38"/>
      <c r="Q6" s="38"/>
      <c r="R6" s="38"/>
      <c r="S6" s="38"/>
    </row>
    <row r="7" spans="1:19" ht="15" x14ac:dyDescent="0.25">
      <c r="A7" s="107" t="s">
        <v>145</v>
      </c>
      <c r="B7" s="199">
        <v>175000</v>
      </c>
      <c r="C7" s="197" t="s">
        <v>6</v>
      </c>
      <c r="D7" s="196">
        <v>30</v>
      </c>
      <c r="E7" s="102">
        <f>'Default Data'!$B$13</f>
        <v>4</v>
      </c>
      <c r="F7" s="196">
        <v>9</v>
      </c>
      <c r="G7" s="195">
        <v>1</v>
      </c>
      <c r="H7" s="103">
        <v>15000</v>
      </c>
      <c r="I7" s="105">
        <v>31300</v>
      </c>
      <c r="J7" s="104">
        <v>250000</v>
      </c>
      <c r="K7" s="207">
        <v>27500</v>
      </c>
      <c r="M7" s="38"/>
      <c r="N7" s="38"/>
      <c r="O7" s="38"/>
      <c r="P7" s="38"/>
      <c r="Q7" s="38"/>
      <c r="R7" s="38"/>
      <c r="S7" s="38"/>
    </row>
    <row r="8" spans="1:19" ht="15" x14ac:dyDescent="0.25">
      <c r="A8" s="108" t="s">
        <v>131</v>
      </c>
      <c r="B8" s="199">
        <v>25000</v>
      </c>
      <c r="C8" s="197" t="s">
        <v>40</v>
      </c>
      <c r="D8" s="196">
        <v>15</v>
      </c>
      <c r="E8" s="102">
        <f>'Default Data'!$B$14</f>
        <v>3.5</v>
      </c>
      <c r="F8" s="196">
        <v>14</v>
      </c>
      <c r="G8" s="194">
        <v>0.6</v>
      </c>
      <c r="H8" s="183">
        <v>0</v>
      </c>
      <c r="I8" s="105">
        <v>0</v>
      </c>
      <c r="J8" s="106">
        <v>0</v>
      </c>
      <c r="K8" s="105">
        <v>0</v>
      </c>
      <c r="M8" s="38"/>
      <c r="N8" s="38"/>
      <c r="O8" s="38"/>
      <c r="P8" s="38"/>
      <c r="Q8" s="38"/>
      <c r="R8" s="38"/>
      <c r="S8" s="38"/>
    </row>
    <row r="9" spans="1:19" ht="15" x14ac:dyDescent="0.25">
      <c r="A9" s="108" t="s">
        <v>178</v>
      </c>
      <c r="B9" s="199">
        <v>110000</v>
      </c>
      <c r="C9" s="197" t="s">
        <v>2</v>
      </c>
      <c r="D9" s="196">
        <v>54</v>
      </c>
      <c r="E9" s="102">
        <f>'Default Data'!$B$13</f>
        <v>4</v>
      </c>
      <c r="F9" s="196">
        <v>7</v>
      </c>
      <c r="G9" s="195">
        <v>1</v>
      </c>
      <c r="H9" s="103">
        <v>15000</v>
      </c>
      <c r="I9" s="105">
        <v>10500</v>
      </c>
      <c r="J9" s="104">
        <v>250000</v>
      </c>
      <c r="K9" s="207">
        <v>0</v>
      </c>
      <c r="M9" s="38"/>
      <c r="N9" s="38"/>
      <c r="O9" s="38"/>
      <c r="P9" s="38"/>
      <c r="Q9" s="38"/>
      <c r="R9" s="38"/>
      <c r="S9" s="38"/>
    </row>
    <row r="10" spans="1:19" ht="15" x14ac:dyDescent="0.25">
      <c r="A10" s="108" t="s">
        <v>146</v>
      </c>
      <c r="B10" s="199">
        <v>200000</v>
      </c>
      <c r="C10" s="197" t="s">
        <v>6</v>
      </c>
      <c r="D10" s="196">
        <v>54</v>
      </c>
      <c r="E10" s="102">
        <f>'Default Data'!$B$13</f>
        <v>4</v>
      </c>
      <c r="F10" s="196">
        <v>9</v>
      </c>
      <c r="G10" s="195">
        <v>1</v>
      </c>
      <c r="H10" s="103">
        <v>15000</v>
      </c>
      <c r="I10" s="105">
        <v>31300</v>
      </c>
      <c r="J10" s="104">
        <v>250000</v>
      </c>
      <c r="K10" s="207">
        <v>27500</v>
      </c>
      <c r="M10" s="38"/>
      <c r="N10" s="38"/>
      <c r="O10" s="38"/>
      <c r="P10" s="38"/>
      <c r="Q10" s="38"/>
      <c r="R10" s="38"/>
      <c r="S10" s="38"/>
    </row>
    <row r="11" spans="1:19" ht="15.75" thickBot="1" x14ac:dyDescent="0.3">
      <c r="D11" s="13"/>
      <c r="M11" s="38"/>
      <c r="N11" s="38"/>
      <c r="O11" s="38"/>
      <c r="P11" s="38"/>
      <c r="Q11" s="38"/>
      <c r="R11" s="38"/>
      <c r="S11" s="38"/>
    </row>
    <row r="12" spans="1:19" ht="38.25" x14ac:dyDescent="0.25">
      <c r="A12" s="89" t="s">
        <v>38</v>
      </c>
      <c r="B12" s="90" t="s">
        <v>80</v>
      </c>
      <c r="D12" s="86" t="s">
        <v>43</v>
      </c>
      <c r="E12" s="87" t="s">
        <v>64</v>
      </c>
      <c r="F12" s="88" t="s">
        <v>65</v>
      </c>
      <c r="M12" s="38"/>
      <c r="N12" s="38"/>
      <c r="O12" s="38"/>
      <c r="P12" s="38"/>
      <c r="Q12" s="38"/>
      <c r="R12" s="38"/>
      <c r="S12" s="38"/>
    </row>
    <row r="13" spans="1:19" x14ac:dyDescent="0.2">
      <c r="A13" s="91" t="s">
        <v>37</v>
      </c>
      <c r="B13" s="92">
        <v>4</v>
      </c>
      <c r="D13" s="109" t="s">
        <v>81</v>
      </c>
      <c r="E13" s="110">
        <v>1</v>
      </c>
      <c r="F13" s="111">
        <v>1</v>
      </c>
    </row>
    <row r="14" spans="1:19" x14ac:dyDescent="0.2">
      <c r="A14" s="93" t="s">
        <v>54</v>
      </c>
      <c r="B14" s="94">
        <v>3.5</v>
      </c>
      <c r="D14" s="112" t="s">
        <v>82</v>
      </c>
      <c r="E14" s="113">
        <v>1.25</v>
      </c>
      <c r="F14" s="114">
        <v>0.8</v>
      </c>
    </row>
    <row r="15" spans="1:19" x14ac:dyDescent="0.2">
      <c r="A15" s="93" t="s">
        <v>35</v>
      </c>
      <c r="B15" s="182">
        <v>0.03</v>
      </c>
      <c r="D15" s="112" t="s">
        <v>83</v>
      </c>
      <c r="E15" s="113">
        <v>1.5</v>
      </c>
      <c r="F15" s="114">
        <v>0.66</v>
      </c>
    </row>
    <row r="16" spans="1:19" ht="13.5" thickBot="1" x14ac:dyDescent="0.25">
      <c r="A16" s="93" t="s">
        <v>9</v>
      </c>
      <c r="B16" s="198">
        <v>30</v>
      </c>
      <c r="D16" s="115" t="s">
        <v>84</v>
      </c>
      <c r="E16" s="116">
        <v>2</v>
      </c>
      <c r="F16" s="117">
        <v>0.5</v>
      </c>
    </row>
    <row r="17" spans="1:10" x14ac:dyDescent="0.2">
      <c r="A17" s="93" t="s">
        <v>15</v>
      </c>
      <c r="B17" s="95">
        <v>15000</v>
      </c>
      <c r="D17" s="21"/>
    </row>
    <row r="18" spans="1:10" ht="33.75" x14ac:dyDescent="0.2">
      <c r="A18" s="93" t="s">
        <v>10</v>
      </c>
      <c r="B18" s="96" t="s">
        <v>130</v>
      </c>
      <c r="D18" s="22"/>
    </row>
    <row r="19" spans="1:10" ht="16.5" customHeight="1" x14ac:dyDescent="0.2">
      <c r="A19" s="93" t="s">
        <v>53</v>
      </c>
      <c r="B19" s="97">
        <v>100000</v>
      </c>
      <c r="C19" s="1" t="s">
        <v>126</v>
      </c>
      <c r="D19" s="22"/>
    </row>
    <row r="20" spans="1:10" ht="22.5" x14ac:dyDescent="0.2">
      <c r="A20" s="93" t="s">
        <v>41</v>
      </c>
      <c r="B20" s="98" t="s">
        <v>57</v>
      </c>
      <c r="D20" s="22"/>
    </row>
    <row r="21" spans="1:10" ht="13.5" thickBot="1" x14ac:dyDescent="0.25">
      <c r="A21" s="99" t="s">
        <v>77</v>
      </c>
      <c r="B21" s="100">
        <v>5000</v>
      </c>
      <c r="D21" s="21"/>
    </row>
    <row r="24" spans="1:10" s="2" customFormat="1" x14ac:dyDescent="0.2">
      <c r="E24" s="25"/>
      <c r="J24" s="24"/>
    </row>
    <row r="25" spans="1:10" x14ac:dyDescent="0.2">
      <c r="B25" s="1"/>
    </row>
    <row r="26" spans="1:10" x14ac:dyDescent="0.2">
      <c r="B26" s="1"/>
    </row>
    <row r="27" spans="1:10" x14ac:dyDescent="0.2">
      <c r="B27" s="1"/>
    </row>
    <row r="28" spans="1:10" x14ac:dyDescent="0.2">
      <c r="B28" s="1"/>
    </row>
  </sheetData>
  <sheetProtection password="EF95" sheet="1" objects="1" scenarios="1" selectLockedCells="1" selectUnlockedCells="1"/>
  <pageMargins left="0.7" right="0.7" top="0.75" bottom="0.75" header="0.3" footer="0.3"/>
  <pageSetup orientation="portrait" horizontalDpi="300" verticalDpi="300" r:id="rId1"/>
  <ignoredErrors>
    <ignoredError sqref="E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Required Inputs &amp;Basic Schedule</vt:lpstr>
      <vt:lpstr>Detailed Schedule</vt:lpstr>
      <vt:lpstr> Summary</vt:lpstr>
      <vt:lpstr>Default Data</vt:lpstr>
      <vt:lpstr>'Default Data'!_GoBack</vt:lpstr>
      <vt:lpstr>Bustypes</vt:lpstr>
      <vt:lpstr>Conditions</vt:lpstr>
      <vt:lpstr>PEAKDAYS</vt:lpstr>
      <vt:lpstr>PEAKHRVST</vt:lpstr>
      <vt:lpstr>PEAKSNDAYS</vt:lpstr>
      <vt:lpstr>PKSNVST</vt:lpstr>
      <vt:lpstr>PSNDAYS</vt:lpstr>
      <vt:lpstr>Roadcondition</vt:lpstr>
      <vt:lpstr>SHLDRDAYS</vt:lpstr>
      <vt:lpstr>SHLDRVST</vt:lpstr>
      <vt:lpstr>WKNDVST</vt:lpstr>
      <vt:lpstr>Worksheets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ClarkM</dc:creator>
  <cp:lastModifiedBy>Michael Kay</cp:lastModifiedBy>
  <cp:lastPrinted>2011-09-29T21:32:25Z</cp:lastPrinted>
  <dcterms:created xsi:type="dcterms:W3CDTF">2011-03-15T13:08:35Z</dcterms:created>
  <dcterms:modified xsi:type="dcterms:W3CDTF">2016-06-27T17:15:48Z</dcterms:modified>
</cp:coreProperties>
</file>